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25" windowWidth="28455" windowHeight="12210"/>
  </bookViews>
  <sheets>
    <sheet name="Rekapitulace stavby" sheetId="1" r:id="rId1"/>
    <sheet name="2023-PS-01-11 - D.1.1-Arc..." sheetId="2" r:id="rId2"/>
    <sheet name="2023-PS-01-14-1 - D.1.4.1..." sheetId="3" r:id="rId3"/>
    <sheet name="2023-PS-01-14-2 - D.1.4.2..." sheetId="4" r:id="rId4"/>
    <sheet name="2023-PS-01-VON - Vedlejší..." sheetId="5" r:id="rId5"/>
    <sheet name="Pokyny pro vyplnění" sheetId="6" r:id="rId6"/>
  </sheets>
  <definedNames>
    <definedName name="_xlnm._FilterDatabase" localSheetId="1" hidden="1">'2023-PS-01-11 - D.1.1-Arc...'!$C$87:$K$201</definedName>
    <definedName name="_xlnm._FilterDatabase" localSheetId="2" hidden="1">'2023-PS-01-14-1 - D.1.4.1...'!$C$88:$K$273</definedName>
    <definedName name="_xlnm._FilterDatabase" localSheetId="3" hidden="1">'2023-PS-01-14-2 - D.1.4.2...'!$C$88:$K$206</definedName>
    <definedName name="_xlnm._FilterDatabase" localSheetId="4" hidden="1">'2023-PS-01-VON - Vedlejší...'!$C$84:$K$116</definedName>
    <definedName name="_xlnm.Print_Titles" localSheetId="1">'2023-PS-01-11 - D.1.1-Arc...'!$87:$87</definedName>
    <definedName name="_xlnm.Print_Titles" localSheetId="2">'2023-PS-01-14-1 - D.1.4.1...'!$88:$88</definedName>
    <definedName name="_xlnm.Print_Titles" localSheetId="3">'2023-PS-01-14-2 - D.1.4.2...'!$88:$88</definedName>
    <definedName name="_xlnm.Print_Titles" localSheetId="4">'2023-PS-01-VON - Vedlejší...'!$84:$84</definedName>
    <definedName name="_xlnm.Print_Titles" localSheetId="0">'Rekapitulace stavby'!$52:$52</definedName>
    <definedName name="_xlnm.Print_Area" localSheetId="1">'2023-PS-01-11 - D.1.1-Arc...'!$C$4:$J$39,'2023-PS-01-11 - D.1.1-Arc...'!$C$45:$J$69,'2023-PS-01-11 - D.1.1-Arc...'!$C$75:$K$201</definedName>
    <definedName name="_xlnm.Print_Area" localSheetId="2">'2023-PS-01-14-1 - D.1.4.1...'!$C$4:$J$41,'2023-PS-01-14-1 - D.1.4.1...'!$C$47:$J$68,'2023-PS-01-14-1 - D.1.4.1...'!$C$74:$K$273</definedName>
    <definedName name="_xlnm.Print_Area" localSheetId="3">'2023-PS-01-14-2 - D.1.4.2...'!$C$4:$J$41,'2023-PS-01-14-2 - D.1.4.2...'!$C$47:$J$68,'2023-PS-01-14-2 - D.1.4.2...'!$C$74:$K$206</definedName>
    <definedName name="_xlnm.Print_Area" localSheetId="4">'2023-PS-01-VON - Vedlejší...'!$C$4:$J$39,'2023-PS-01-VON - Vedlejší...'!$C$45:$J$66,'2023-PS-01-VON - Vedlejší...'!$C$72:$K$116</definedName>
    <definedName name="_xlnm.Print_Area" localSheetId="5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stavby'!$C$42:$AQ$60</definedName>
  </definedNames>
  <calcPr calcId="125725"/>
</workbook>
</file>

<file path=xl/calcChain.xml><?xml version="1.0" encoding="utf-8"?>
<calcChain xmlns="http://schemas.openxmlformats.org/spreadsheetml/2006/main">
  <c r="J37" i="5"/>
  <c r="J36"/>
  <c r="AY59" i="1" s="1"/>
  <c r="J35" i="5"/>
  <c r="AX59" i="1" s="1"/>
  <c r="BI115" i="5"/>
  <c r="BH115"/>
  <c r="BG115"/>
  <c r="BE115"/>
  <c r="T115"/>
  <c r="R115"/>
  <c r="P115"/>
  <c r="BI112"/>
  <c r="BH112"/>
  <c r="BG112"/>
  <c r="BE112"/>
  <c r="T112"/>
  <c r="R112"/>
  <c r="P112"/>
  <c r="BI110"/>
  <c r="BH110"/>
  <c r="BG110"/>
  <c r="BE110"/>
  <c r="T110"/>
  <c r="R110"/>
  <c r="P110"/>
  <c r="BI106"/>
  <c r="BH106"/>
  <c r="BG106"/>
  <c r="BE106"/>
  <c r="T106"/>
  <c r="T105" s="1"/>
  <c r="R106"/>
  <c r="R105" s="1"/>
  <c r="P106"/>
  <c r="P105"/>
  <c r="BI102"/>
  <c r="BH102"/>
  <c r="BG102"/>
  <c r="BE102"/>
  <c r="T102"/>
  <c r="R102"/>
  <c r="P102"/>
  <c r="BI100"/>
  <c r="BH100"/>
  <c r="BG100"/>
  <c r="BE100"/>
  <c r="T100"/>
  <c r="R100"/>
  <c r="P100"/>
  <c r="BI96"/>
  <c r="BH96"/>
  <c r="BG96"/>
  <c r="BE96"/>
  <c r="T96"/>
  <c r="T95"/>
  <c r="R96"/>
  <c r="R95" s="1"/>
  <c r="P96"/>
  <c r="P95"/>
  <c r="BI92"/>
  <c r="BH92"/>
  <c r="BG92"/>
  <c r="BE92"/>
  <c r="T92"/>
  <c r="R92"/>
  <c r="P92"/>
  <c r="BI90"/>
  <c r="BH90"/>
  <c r="BG90"/>
  <c r="BE90"/>
  <c r="T90"/>
  <c r="R90"/>
  <c r="P90"/>
  <c r="BI88"/>
  <c r="BH88"/>
  <c r="BG88"/>
  <c r="BE88"/>
  <c r="T88"/>
  <c r="R88"/>
  <c r="P88"/>
  <c r="J82"/>
  <c r="J81"/>
  <c r="F81"/>
  <c r="F79"/>
  <c r="E77"/>
  <c r="J55"/>
  <c r="J54"/>
  <c r="F54"/>
  <c r="F52"/>
  <c r="E50"/>
  <c r="J18"/>
  <c r="E18"/>
  <c r="F55" s="1"/>
  <c r="J17"/>
  <c r="J12"/>
  <c r="J52" s="1"/>
  <c r="E7"/>
  <c r="E75" s="1"/>
  <c r="J39" i="4"/>
  <c r="J38"/>
  <c r="AY58" i="1"/>
  <c r="J37" i="4"/>
  <c r="AX58" i="1"/>
  <c r="BI206" i="4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198"/>
  <c r="BH198"/>
  <c r="BG198"/>
  <c r="BE198"/>
  <c r="T198"/>
  <c r="R198"/>
  <c r="P198"/>
  <c r="BI195"/>
  <c r="BH195"/>
  <c r="BG195"/>
  <c r="BE195"/>
  <c r="T195"/>
  <c r="R195"/>
  <c r="P195"/>
  <c r="BI192"/>
  <c r="BH192"/>
  <c r="BG192"/>
  <c r="BE192"/>
  <c r="T192"/>
  <c r="R192"/>
  <c r="P192"/>
  <c r="BI189"/>
  <c r="BH189"/>
  <c r="BG189"/>
  <c r="BE189"/>
  <c r="T189"/>
  <c r="R189"/>
  <c r="P189"/>
  <c r="BI186"/>
  <c r="BH186"/>
  <c r="BG186"/>
  <c r="BE186"/>
  <c r="T186"/>
  <c r="R186"/>
  <c r="P186"/>
  <c r="BI183"/>
  <c r="BH183"/>
  <c r="BG183"/>
  <c r="BE183"/>
  <c r="T183"/>
  <c r="R183"/>
  <c r="P183"/>
  <c r="BI180"/>
  <c r="BH180"/>
  <c r="BG180"/>
  <c r="BE180"/>
  <c r="T180"/>
  <c r="R180"/>
  <c r="P180"/>
  <c r="BI177"/>
  <c r="BH177"/>
  <c r="BG177"/>
  <c r="BE177"/>
  <c r="T177"/>
  <c r="R177"/>
  <c r="P177"/>
  <c r="BI174"/>
  <c r="BH174"/>
  <c r="BG174"/>
  <c r="BE174"/>
  <c r="T174"/>
  <c r="R174"/>
  <c r="P174"/>
  <c r="BI171"/>
  <c r="BH171"/>
  <c r="BG171"/>
  <c r="BE171"/>
  <c r="T171"/>
  <c r="R171"/>
  <c r="P171"/>
  <c r="BI168"/>
  <c r="BH168"/>
  <c r="BG168"/>
  <c r="BE168"/>
  <c r="T168"/>
  <c r="R168"/>
  <c r="P168"/>
  <c r="BI165"/>
  <c r="BH165"/>
  <c r="BG165"/>
  <c r="BE165"/>
  <c r="T165"/>
  <c r="R165"/>
  <c r="P165"/>
  <c r="BI162"/>
  <c r="BH162"/>
  <c r="BG162"/>
  <c r="BE162"/>
  <c r="T162"/>
  <c r="R162"/>
  <c r="P162"/>
  <c r="BI159"/>
  <c r="BH159"/>
  <c r="BG159"/>
  <c r="BE159"/>
  <c r="T159"/>
  <c r="R159"/>
  <c r="P159"/>
  <c r="BI156"/>
  <c r="BH156"/>
  <c r="BG156"/>
  <c r="BE156"/>
  <c r="T156"/>
  <c r="R156"/>
  <c r="P156"/>
  <c r="BI152"/>
  <c r="BH152"/>
  <c r="BG152"/>
  <c r="BE152"/>
  <c r="T152"/>
  <c r="R152"/>
  <c r="P152"/>
  <c r="BI149"/>
  <c r="BH149"/>
  <c r="BG149"/>
  <c r="BE149"/>
  <c r="T149"/>
  <c r="R149"/>
  <c r="P149"/>
  <c r="BI146"/>
  <c r="BH146"/>
  <c r="BG146"/>
  <c r="BE146"/>
  <c r="T146"/>
  <c r="R146"/>
  <c r="P146"/>
  <c r="BI143"/>
  <c r="BH143"/>
  <c r="BG143"/>
  <c r="BE143"/>
  <c r="T143"/>
  <c r="R143"/>
  <c r="P143"/>
  <c r="BI140"/>
  <c r="BH140"/>
  <c r="BG140"/>
  <c r="BE140"/>
  <c r="T140"/>
  <c r="R140"/>
  <c r="P140"/>
  <c r="BI137"/>
  <c r="BH137"/>
  <c r="BG137"/>
  <c r="BE137"/>
  <c r="T137"/>
  <c r="R137"/>
  <c r="P137"/>
  <c r="BI134"/>
  <c r="BH134"/>
  <c r="BG134"/>
  <c r="BE134"/>
  <c r="T134"/>
  <c r="R134"/>
  <c r="P134"/>
  <c r="BI131"/>
  <c r="BH131"/>
  <c r="BG131"/>
  <c r="BE131"/>
  <c r="T131"/>
  <c r="R131"/>
  <c r="P131"/>
  <c r="BI128"/>
  <c r="BH128"/>
  <c r="BG128"/>
  <c r="BE128"/>
  <c r="T128"/>
  <c r="R128"/>
  <c r="P128"/>
  <c r="BI125"/>
  <c r="BH125"/>
  <c r="BG125"/>
  <c r="BE125"/>
  <c r="T125"/>
  <c r="R125"/>
  <c r="P125"/>
  <c r="BI122"/>
  <c r="BH122"/>
  <c r="BG122"/>
  <c r="BE122"/>
  <c r="T122"/>
  <c r="R122"/>
  <c r="P122"/>
  <c r="BI119"/>
  <c r="BH119"/>
  <c r="BG119"/>
  <c r="BE119"/>
  <c r="T119"/>
  <c r="R119"/>
  <c r="P119"/>
  <c r="BI116"/>
  <c r="BH116"/>
  <c r="BG116"/>
  <c r="BE116"/>
  <c r="T116"/>
  <c r="R116"/>
  <c r="P116"/>
  <c r="BI113"/>
  <c r="BH113"/>
  <c r="BG113"/>
  <c r="BE113"/>
  <c r="T113"/>
  <c r="R113"/>
  <c r="P113"/>
  <c r="BI110"/>
  <c r="BH110"/>
  <c r="BG110"/>
  <c r="BE110"/>
  <c r="T110"/>
  <c r="R110"/>
  <c r="P110"/>
  <c r="BI107"/>
  <c r="BH107"/>
  <c r="BG107"/>
  <c r="BE107"/>
  <c r="T107"/>
  <c r="R107"/>
  <c r="P107"/>
  <c r="BI104"/>
  <c r="BH104"/>
  <c r="BG104"/>
  <c r="BE104"/>
  <c r="T104"/>
  <c r="R104"/>
  <c r="P104"/>
  <c r="BI101"/>
  <c r="BH101"/>
  <c r="BG101"/>
  <c r="BE101"/>
  <c r="T101"/>
  <c r="R101"/>
  <c r="P101"/>
  <c r="BI98"/>
  <c r="BH98"/>
  <c r="BG98"/>
  <c r="BE98"/>
  <c r="T98"/>
  <c r="R98"/>
  <c r="P98"/>
  <c r="BI95"/>
  <c r="BH95"/>
  <c r="BG95"/>
  <c r="BE95"/>
  <c r="T95"/>
  <c r="R95"/>
  <c r="P95"/>
  <c r="BI92"/>
  <c r="BH92"/>
  <c r="BG92"/>
  <c r="BE92"/>
  <c r="T92"/>
  <c r="R92"/>
  <c r="P92"/>
  <c r="J86"/>
  <c r="J85"/>
  <c r="F85"/>
  <c r="F83"/>
  <c r="E81"/>
  <c r="J59"/>
  <c r="J58"/>
  <c r="F58"/>
  <c r="F56"/>
  <c r="E54"/>
  <c r="J20"/>
  <c r="E20"/>
  <c r="F86" s="1"/>
  <c r="J19"/>
  <c r="J14"/>
  <c r="J83" s="1"/>
  <c r="E7"/>
  <c r="E77" s="1"/>
  <c r="J39" i="3"/>
  <c r="J38"/>
  <c r="AY57" i="1"/>
  <c r="J37" i="3"/>
  <c r="AX57" i="1"/>
  <c r="BI273" i="3"/>
  <c r="BH273"/>
  <c r="BG273"/>
  <c r="BE273"/>
  <c r="T273"/>
  <c r="R273"/>
  <c r="P273"/>
  <c r="BI272"/>
  <c r="BH272"/>
  <c r="BG272"/>
  <c r="BE272"/>
  <c r="T272"/>
  <c r="R272"/>
  <c r="P272"/>
  <c r="BI271"/>
  <c r="BH271"/>
  <c r="BG271"/>
  <c r="BE271"/>
  <c r="T271"/>
  <c r="R271"/>
  <c r="P271"/>
  <c r="BI270"/>
  <c r="BH270"/>
  <c r="BG270"/>
  <c r="BE270"/>
  <c r="T270"/>
  <c r="R270"/>
  <c r="P270"/>
  <c r="BI269"/>
  <c r="BH269"/>
  <c r="BG269"/>
  <c r="BE269"/>
  <c r="T269"/>
  <c r="R269"/>
  <c r="P269"/>
  <c r="BI268"/>
  <c r="BH268"/>
  <c r="BG268"/>
  <c r="BE268"/>
  <c r="T268"/>
  <c r="R268"/>
  <c r="P268"/>
  <c r="BI267"/>
  <c r="BH267"/>
  <c r="BG267"/>
  <c r="BE267"/>
  <c r="T267"/>
  <c r="R267"/>
  <c r="P267"/>
  <c r="BI266"/>
  <c r="BH266"/>
  <c r="BG266"/>
  <c r="BE266"/>
  <c r="T266"/>
  <c r="R266"/>
  <c r="P266"/>
  <c r="BI265"/>
  <c r="BH265"/>
  <c r="BG265"/>
  <c r="BE265"/>
  <c r="T265"/>
  <c r="R265"/>
  <c r="P265"/>
  <c r="BI261"/>
  <c r="BH261"/>
  <c r="BG261"/>
  <c r="BE261"/>
  <c r="T261"/>
  <c r="R261"/>
  <c r="P261"/>
  <c r="BI258"/>
  <c r="BH258"/>
  <c r="BG258"/>
  <c r="BE258"/>
  <c r="T258"/>
  <c r="R258"/>
  <c r="P258"/>
  <c r="BI255"/>
  <c r="BH255"/>
  <c r="BG255"/>
  <c r="BE255"/>
  <c r="T255"/>
  <c r="R255"/>
  <c r="P255"/>
  <c r="BI252"/>
  <c r="BH252"/>
  <c r="BG252"/>
  <c r="BE252"/>
  <c r="T252"/>
  <c r="R252"/>
  <c r="P252"/>
  <c r="BI249"/>
  <c r="BH249"/>
  <c r="BG249"/>
  <c r="BE249"/>
  <c r="T249"/>
  <c r="R249"/>
  <c r="P249"/>
  <c r="BI246"/>
  <c r="BH246"/>
  <c r="BG246"/>
  <c r="BE246"/>
  <c r="T246"/>
  <c r="R246"/>
  <c r="P246"/>
  <c r="BI243"/>
  <c r="BH243"/>
  <c r="BG243"/>
  <c r="BE243"/>
  <c r="T243"/>
  <c r="R243"/>
  <c r="P243"/>
  <c r="BI240"/>
  <c r="BH240"/>
  <c r="BG240"/>
  <c r="BE240"/>
  <c r="T240"/>
  <c r="R240"/>
  <c r="P240"/>
  <c r="BI237"/>
  <c r="BH237"/>
  <c r="BG237"/>
  <c r="BE237"/>
  <c r="T237"/>
  <c r="R237"/>
  <c r="P237"/>
  <c r="BI234"/>
  <c r="BH234"/>
  <c r="BG234"/>
  <c r="BE234"/>
  <c r="T234"/>
  <c r="R234"/>
  <c r="P234"/>
  <c r="BI231"/>
  <c r="BH231"/>
  <c r="BG231"/>
  <c r="BE231"/>
  <c r="T231"/>
  <c r="R231"/>
  <c r="P231"/>
  <c r="BI228"/>
  <c r="BH228"/>
  <c r="BG228"/>
  <c r="BE228"/>
  <c r="T228"/>
  <c r="R228"/>
  <c r="P228"/>
  <c r="BI225"/>
  <c r="BH225"/>
  <c r="BG225"/>
  <c r="BE225"/>
  <c r="T225"/>
  <c r="R225"/>
  <c r="P225"/>
  <c r="BI222"/>
  <c r="BH222"/>
  <c r="BG222"/>
  <c r="BE222"/>
  <c r="T222"/>
  <c r="R222"/>
  <c r="P222"/>
  <c r="BI219"/>
  <c r="BH219"/>
  <c r="BG219"/>
  <c r="BE219"/>
  <c r="T219"/>
  <c r="R219"/>
  <c r="P219"/>
  <c r="BI216"/>
  <c r="BH216"/>
  <c r="BG216"/>
  <c r="BE216"/>
  <c r="T216"/>
  <c r="R216"/>
  <c r="P216"/>
  <c r="BI213"/>
  <c r="BH213"/>
  <c r="BG213"/>
  <c r="BE213"/>
  <c r="T213"/>
  <c r="R213"/>
  <c r="P213"/>
  <c r="BI210"/>
  <c r="BH210"/>
  <c r="BG210"/>
  <c r="BE210"/>
  <c r="T210"/>
  <c r="R210"/>
  <c r="P210"/>
  <c r="BI207"/>
  <c r="BH207"/>
  <c r="BG207"/>
  <c r="BE207"/>
  <c r="T207"/>
  <c r="R207"/>
  <c r="P207"/>
  <c r="BI204"/>
  <c r="BH204"/>
  <c r="BG204"/>
  <c r="BE204"/>
  <c r="T204"/>
  <c r="R204"/>
  <c r="P204"/>
  <c r="BI201"/>
  <c r="BH201"/>
  <c r="BG201"/>
  <c r="BE201"/>
  <c r="T201"/>
  <c r="R201"/>
  <c r="P201"/>
  <c r="BI198"/>
  <c r="BH198"/>
  <c r="BG198"/>
  <c r="BE198"/>
  <c r="T198"/>
  <c r="R198"/>
  <c r="P198"/>
  <c r="BI195"/>
  <c r="BH195"/>
  <c r="BG195"/>
  <c r="BE195"/>
  <c r="T195"/>
  <c r="R195"/>
  <c r="P195"/>
  <c r="BI192"/>
  <c r="BH192"/>
  <c r="BG192"/>
  <c r="BE192"/>
  <c r="T192"/>
  <c r="R192"/>
  <c r="P192"/>
  <c r="BI189"/>
  <c r="BH189"/>
  <c r="BG189"/>
  <c r="BE189"/>
  <c r="T189"/>
  <c r="R189"/>
  <c r="P189"/>
  <c r="BI186"/>
  <c r="BH186"/>
  <c r="BG186"/>
  <c r="BE186"/>
  <c r="T186"/>
  <c r="R186"/>
  <c r="P186"/>
  <c r="BI183"/>
  <c r="BH183"/>
  <c r="BG183"/>
  <c r="BE183"/>
  <c r="T183"/>
  <c r="R183"/>
  <c r="P183"/>
  <c r="BI179"/>
  <c r="BH179"/>
  <c r="BG179"/>
  <c r="BE179"/>
  <c r="T179"/>
  <c r="R179"/>
  <c r="P179"/>
  <c r="BI176"/>
  <c r="BH176"/>
  <c r="BG176"/>
  <c r="BE176"/>
  <c r="T176"/>
  <c r="R176"/>
  <c r="P176"/>
  <c r="BI173"/>
  <c r="BH173"/>
  <c r="BG173"/>
  <c r="BE173"/>
  <c r="T173"/>
  <c r="R173"/>
  <c r="P173"/>
  <c r="BI170"/>
  <c r="BH170"/>
  <c r="BG170"/>
  <c r="BE170"/>
  <c r="T170"/>
  <c r="R170"/>
  <c r="P170"/>
  <c r="BI167"/>
  <c r="BH167"/>
  <c r="BG167"/>
  <c r="BE167"/>
  <c r="T167"/>
  <c r="R167"/>
  <c r="P167"/>
  <c r="BI164"/>
  <c r="BH164"/>
  <c r="BG164"/>
  <c r="BE164"/>
  <c r="T164"/>
  <c r="R164"/>
  <c r="P164"/>
  <c r="BI161"/>
  <c r="BH161"/>
  <c r="BG161"/>
  <c r="BE161"/>
  <c r="T161"/>
  <c r="R161"/>
  <c r="P161"/>
  <c r="BI158"/>
  <c r="BH158"/>
  <c r="BG158"/>
  <c r="BE158"/>
  <c r="T158"/>
  <c r="R158"/>
  <c r="P158"/>
  <c r="BI155"/>
  <c r="BH155"/>
  <c r="BG155"/>
  <c r="BE155"/>
  <c r="T155"/>
  <c r="R155"/>
  <c r="P155"/>
  <c r="BI152"/>
  <c r="BH152"/>
  <c r="BG152"/>
  <c r="BE152"/>
  <c r="T152"/>
  <c r="R152"/>
  <c r="P152"/>
  <c r="BI149"/>
  <c r="BH149"/>
  <c r="BG149"/>
  <c r="BE149"/>
  <c r="T149"/>
  <c r="R149"/>
  <c r="P149"/>
  <c r="BI146"/>
  <c r="BH146"/>
  <c r="BG146"/>
  <c r="BE146"/>
  <c r="T146"/>
  <c r="R146"/>
  <c r="P146"/>
  <c r="BI143"/>
  <c r="BH143"/>
  <c r="BG143"/>
  <c r="BE143"/>
  <c r="T143"/>
  <c r="R143"/>
  <c r="P143"/>
  <c r="BI140"/>
  <c r="BH140"/>
  <c r="BG140"/>
  <c r="BE140"/>
  <c r="T140"/>
  <c r="R140"/>
  <c r="P140"/>
  <c r="BI137"/>
  <c r="BH137"/>
  <c r="BG137"/>
  <c r="BE137"/>
  <c r="T137"/>
  <c r="R137"/>
  <c r="P137"/>
  <c r="BI134"/>
  <c r="BH134"/>
  <c r="BG134"/>
  <c r="BE134"/>
  <c r="T134"/>
  <c r="R134"/>
  <c r="P134"/>
  <c r="BI131"/>
  <c r="BH131"/>
  <c r="BG131"/>
  <c r="BE131"/>
  <c r="T131"/>
  <c r="R131"/>
  <c r="P131"/>
  <c r="BI128"/>
  <c r="BH128"/>
  <c r="BG128"/>
  <c r="BE128"/>
  <c r="T128"/>
  <c r="R128"/>
  <c r="P128"/>
  <c r="BI125"/>
  <c r="BH125"/>
  <c r="BG125"/>
  <c r="BE125"/>
  <c r="T125"/>
  <c r="R125"/>
  <c r="P125"/>
  <c r="BI122"/>
  <c r="BH122"/>
  <c r="BG122"/>
  <c r="BE122"/>
  <c r="T122"/>
  <c r="R122"/>
  <c r="P122"/>
  <c r="BI119"/>
  <c r="BH119"/>
  <c r="BG119"/>
  <c r="BE119"/>
  <c r="T119"/>
  <c r="R119"/>
  <c r="P119"/>
  <c r="BI116"/>
  <c r="BH116"/>
  <c r="BG116"/>
  <c r="BE116"/>
  <c r="T116"/>
  <c r="R116"/>
  <c r="P116"/>
  <c r="BI113"/>
  <c r="BH113"/>
  <c r="BG113"/>
  <c r="BE113"/>
  <c r="T113"/>
  <c r="R113"/>
  <c r="P113"/>
  <c r="BI110"/>
  <c r="BH110"/>
  <c r="BG110"/>
  <c r="BE110"/>
  <c r="T110"/>
  <c r="R110"/>
  <c r="P110"/>
  <c r="BI107"/>
  <c r="BH107"/>
  <c r="BG107"/>
  <c r="BE107"/>
  <c r="T107"/>
  <c r="R107"/>
  <c r="P107"/>
  <c r="BI104"/>
  <c r="BH104"/>
  <c r="BG104"/>
  <c r="BE104"/>
  <c r="T104"/>
  <c r="R104"/>
  <c r="P104"/>
  <c r="BI101"/>
  <c r="BH101"/>
  <c r="BG101"/>
  <c r="BE101"/>
  <c r="T101"/>
  <c r="R101"/>
  <c r="P101"/>
  <c r="BI98"/>
  <c r="BH98"/>
  <c r="BG98"/>
  <c r="BE98"/>
  <c r="T98"/>
  <c r="R98"/>
  <c r="P98"/>
  <c r="BI95"/>
  <c r="BH95"/>
  <c r="BG95"/>
  <c r="BE95"/>
  <c r="T95"/>
  <c r="R95"/>
  <c r="P95"/>
  <c r="BI92"/>
  <c r="BH92"/>
  <c r="BG92"/>
  <c r="BE92"/>
  <c r="T92"/>
  <c r="R92"/>
  <c r="P92"/>
  <c r="J86"/>
  <c r="J85"/>
  <c r="F85"/>
  <c r="F83"/>
  <c r="E81"/>
  <c r="J59"/>
  <c r="J58"/>
  <c r="F58"/>
  <c r="F56"/>
  <c r="E54"/>
  <c r="J20"/>
  <c r="E20"/>
  <c r="F86" s="1"/>
  <c r="J19"/>
  <c r="J14"/>
  <c r="J83"/>
  <c r="E7"/>
  <c r="E77" s="1"/>
  <c r="J37" i="2"/>
  <c r="J36"/>
  <c r="AY55" i="1"/>
  <c r="J35" i="2"/>
  <c r="AX55" i="1"/>
  <c r="BI191" i="2"/>
  <c r="BH191"/>
  <c r="BG191"/>
  <c r="BE191"/>
  <c r="T191"/>
  <c r="R191"/>
  <c r="P191"/>
  <c r="BI182"/>
  <c r="BH182"/>
  <c r="BG182"/>
  <c r="BE182"/>
  <c r="T182"/>
  <c r="R182"/>
  <c r="P182"/>
  <c r="BI178"/>
  <c r="BH178"/>
  <c r="BG178"/>
  <c r="BE178"/>
  <c r="T178"/>
  <c r="T177" s="1"/>
  <c r="R178"/>
  <c r="R177" s="1"/>
  <c r="P178"/>
  <c r="P177" s="1"/>
  <c r="BI175"/>
  <c r="BH175"/>
  <c r="BG175"/>
  <c r="BE175"/>
  <c r="T175"/>
  <c r="R175"/>
  <c r="P175"/>
  <c r="BI174"/>
  <c r="BH174"/>
  <c r="BG174"/>
  <c r="BE174"/>
  <c r="T174"/>
  <c r="R174"/>
  <c r="P174"/>
  <c r="BI170"/>
  <c r="BH170"/>
  <c r="BG170"/>
  <c r="BE170"/>
  <c r="T170"/>
  <c r="R170"/>
  <c r="P170"/>
  <c r="BI166"/>
  <c r="BH166"/>
  <c r="BG166"/>
  <c r="BE166"/>
  <c r="T166"/>
  <c r="R166"/>
  <c r="P166"/>
  <c r="BI162"/>
  <c r="BH162"/>
  <c r="BG162"/>
  <c r="BE162"/>
  <c r="T162"/>
  <c r="R162"/>
  <c r="P162"/>
  <c r="BI158"/>
  <c r="BH158"/>
  <c r="BG158"/>
  <c r="BE158"/>
  <c r="T158"/>
  <c r="R158"/>
  <c r="P158"/>
  <c r="BI154"/>
  <c r="BH154"/>
  <c r="BG154"/>
  <c r="BE154"/>
  <c r="T154"/>
  <c r="R154"/>
  <c r="P154"/>
  <c r="BI150"/>
  <c r="BH150"/>
  <c r="BG150"/>
  <c r="BE150"/>
  <c r="T150"/>
  <c r="R150"/>
  <c r="P150"/>
  <c r="BI147"/>
  <c r="BH147"/>
  <c r="BG147"/>
  <c r="BE147"/>
  <c r="T147"/>
  <c r="R147"/>
  <c r="P147"/>
  <c r="BI145"/>
  <c r="BH145"/>
  <c r="BG145"/>
  <c r="BE145"/>
  <c r="T145"/>
  <c r="R145"/>
  <c r="P145"/>
  <c r="BI143"/>
  <c r="BH143"/>
  <c r="BG143"/>
  <c r="BE143"/>
  <c r="T143"/>
  <c r="R143"/>
  <c r="P143"/>
  <c r="BI141"/>
  <c r="BH141"/>
  <c r="BG141"/>
  <c r="BE141"/>
  <c r="T141"/>
  <c r="R141"/>
  <c r="P141"/>
  <c r="BI139"/>
  <c r="BH139"/>
  <c r="BG139"/>
  <c r="BE139"/>
  <c r="T139"/>
  <c r="R139"/>
  <c r="P139"/>
  <c r="BI135"/>
  <c r="BH135"/>
  <c r="BG135"/>
  <c r="BE135"/>
  <c r="T135"/>
  <c r="T134"/>
  <c r="R135"/>
  <c r="R134" s="1"/>
  <c r="P135"/>
  <c r="P134"/>
  <c r="BI132"/>
  <c r="BH132"/>
  <c r="BG132"/>
  <c r="BE132"/>
  <c r="T132"/>
  <c r="R132"/>
  <c r="P132"/>
  <c r="BI129"/>
  <c r="BH129"/>
  <c r="BG129"/>
  <c r="BE129"/>
  <c r="T129"/>
  <c r="R129"/>
  <c r="P129"/>
  <c r="BI127"/>
  <c r="BH127"/>
  <c r="BG127"/>
  <c r="BE127"/>
  <c r="T127"/>
  <c r="R127"/>
  <c r="P127"/>
  <c r="BI125"/>
  <c r="BH125"/>
  <c r="BG125"/>
  <c r="BE125"/>
  <c r="T125"/>
  <c r="R125"/>
  <c r="P125"/>
  <c r="BI123"/>
  <c r="BH123"/>
  <c r="BG123"/>
  <c r="BE123"/>
  <c r="T123"/>
  <c r="R123"/>
  <c r="P123"/>
  <c r="BI119"/>
  <c r="BH119"/>
  <c r="BG119"/>
  <c r="BE119"/>
  <c r="T119"/>
  <c r="R119"/>
  <c r="P119"/>
  <c r="BI115"/>
  <c r="BH115"/>
  <c r="BG115"/>
  <c r="BE115"/>
  <c r="T115"/>
  <c r="R115"/>
  <c r="P115"/>
  <c r="BI111"/>
  <c r="BH111"/>
  <c r="BG111"/>
  <c r="BE111"/>
  <c r="T111"/>
  <c r="R111"/>
  <c r="P111"/>
  <c r="BI110"/>
  <c r="BH110"/>
  <c r="BG110"/>
  <c r="BE110"/>
  <c r="T110"/>
  <c r="R110"/>
  <c r="P110"/>
  <c r="BI108"/>
  <c r="BH108"/>
  <c r="BG108"/>
  <c r="BE108"/>
  <c r="T108"/>
  <c r="R108"/>
  <c r="P108"/>
  <c r="BI103"/>
  <c r="BH103"/>
  <c r="BG103"/>
  <c r="BE103"/>
  <c r="T103"/>
  <c r="R103"/>
  <c r="P103"/>
  <c r="BI99"/>
  <c r="BH99"/>
  <c r="BG99"/>
  <c r="BE99"/>
  <c r="T99"/>
  <c r="R99"/>
  <c r="P99"/>
  <c r="BI95"/>
  <c r="BH95"/>
  <c r="BG95"/>
  <c r="BE95"/>
  <c r="T95"/>
  <c r="R95"/>
  <c r="P95"/>
  <c r="BI91"/>
  <c r="BH91"/>
  <c r="BG91"/>
  <c r="BE91"/>
  <c r="T91"/>
  <c r="R91"/>
  <c r="P91"/>
  <c r="J85"/>
  <c r="J84"/>
  <c r="F84"/>
  <c r="F82"/>
  <c r="E80"/>
  <c r="J55"/>
  <c r="J54"/>
  <c r="F54"/>
  <c r="F52"/>
  <c r="E50"/>
  <c r="J18"/>
  <c r="E18"/>
  <c r="F85"/>
  <c r="J17"/>
  <c r="J12"/>
  <c r="J82" s="1"/>
  <c r="E7"/>
  <c r="E78"/>
  <c r="L50" i="1"/>
  <c r="AM50"/>
  <c r="AM49"/>
  <c r="L49"/>
  <c r="AM47"/>
  <c r="L47"/>
  <c r="L45"/>
  <c r="L44"/>
  <c r="J258" i="3"/>
  <c r="BK269"/>
  <c r="J152"/>
  <c r="BK186"/>
  <c r="J150" i="2"/>
  <c r="BK95"/>
  <c r="BK267" i="3"/>
  <c r="J225"/>
  <c r="J183" i="4"/>
  <c r="BK149"/>
  <c r="J175" i="2"/>
  <c r="BK125"/>
  <c r="BK270" i="3"/>
  <c r="BK228"/>
  <c r="J161"/>
  <c r="J104" i="4"/>
  <c r="J177"/>
  <c r="BK159"/>
  <c r="BK102" i="5"/>
  <c r="J143" i="2"/>
  <c r="BK103"/>
  <c r="BK158" i="3"/>
  <c r="BK240"/>
  <c r="BK173"/>
  <c r="J205" i="4"/>
  <c r="BK112" i="5"/>
  <c r="BK154" i="2"/>
  <c r="F37"/>
  <c r="J140" i="3"/>
  <c r="BK146" i="4"/>
  <c r="BK110" i="5"/>
  <c r="J115" i="2"/>
  <c r="J101" i="3"/>
  <c r="BK119"/>
  <c r="BK261"/>
  <c r="BK110"/>
  <c r="BK92" i="4"/>
  <c r="BK106" i="5"/>
  <c r="BK252" i="3"/>
  <c r="J207"/>
  <c r="J131"/>
  <c r="J132" i="2"/>
  <c r="J266" i="3"/>
  <c r="J272"/>
  <c r="J173"/>
  <c r="J198" i="4"/>
  <c r="J165"/>
  <c r="BK100" i="5"/>
  <c r="BK145" i="2"/>
  <c r="J108"/>
  <c r="J231" i="3"/>
  <c r="J92"/>
  <c r="J249"/>
  <c r="J162" i="4"/>
  <c r="J156"/>
  <c r="BK189"/>
  <c r="BK178" i="2"/>
  <c r="BK119"/>
  <c r="J261" i="3"/>
  <c r="BK271"/>
  <c r="J265"/>
  <c r="BK206" i="4"/>
  <c r="J174"/>
  <c r="BK180"/>
  <c r="BK175" i="2"/>
  <c r="BK135"/>
  <c r="BK113" i="3"/>
  <c r="BK195"/>
  <c r="BK189"/>
  <c r="BK186" i="4"/>
  <c r="BK131"/>
  <c r="BK107"/>
  <c r="J92" i="5"/>
  <c r="J139" i="2"/>
  <c r="J158" i="3"/>
  <c r="BK265"/>
  <c r="J137" i="4"/>
  <c r="BK162"/>
  <c r="J102" i="5"/>
  <c r="J145" i="2"/>
  <c r="J186" i="3"/>
  <c r="J210"/>
  <c r="BK243"/>
  <c r="J107"/>
  <c r="J270"/>
  <c r="J146" i="4"/>
  <c r="J131"/>
  <c r="BK231" i="3"/>
  <c r="BK258"/>
  <c r="J271"/>
  <c r="J174" i="2"/>
  <c r="F36"/>
  <c r="J135"/>
  <c r="F35"/>
  <c r="J104" i="3"/>
  <c r="J206" i="4"/>
  <c r="BK101"/>
  <c r="BK170" i="2"/>
  <c r="BK111"/>
  <c r="BK95" i="3"/>
  <c r="BK134"/>
  <c r="J192" i="4"/>
  <c r="J107"/>
  <c r="J168"/>
  <c r="BK162" i="2"/>
  <c r="BK99"/>
  <c r="BK272" i="3"/>
  <c r="J269"/>
  <c r="J179"/>
  <c r="BK164"/>
  <c r="J101" i="4"/>
  <c r="J186"/>
  <c r="J182" i="2"/>
  <c r="BK122" i="3"/>
  <c r="BK255"/>
  <c r="BK268"/>
  <c r="J127" i="2"/>
  <c r="J183" i="3"/>
  <c r="J234"/>
  <c r="BK116"/>
  <c r="BK125" i="4"/>
  <c r="BK203"/>
  <c r="J112" i="5"/>
  <c r="BK132" i="2"/>
  <c r="F33"/>
  <c r="BK137" i="4"/>
  <c r="J180"/>
  <c r="J166" i="2"/>
  <c r="BK110"/>
  <c r="J237" i="3"/>
  <c r="J155"/>
  <c r="BK167"/>
  <c r="BK205" i="4"/>
  <c r="BK165"/>
  <c r="BK88" i="5"/>
  <c r="BK129" i="2"/>
  <c r="BK273" i="3"/>
  <c r="BK161"/>
  <c r="J240"/>
  <c r="BK171" i="4"/>
  <c r="J113"/>
  <c r="J191" i="2"/>
  <c r="J129"/>
  <c r="J243" i="3"/>
  <c r="J192"/>
  <c r="J149"/>
  <c r="J116"/>
  <c r="BK137"/>
  <c r="BK174" i="4"/>
  <c r="J195" i="3"/>
  <c r="BK225"/>
  <c r="BK204"/>
  <c r="J141" i="2"/>
  <c r="BK146" i="3"/>
  <c r="BK149"/>
  <c r="BK183"/>
  <c r="BK119" i="4"/>
  <c r="BK104"/>
  <c r="J100" i="5"/>
  <c r="BK141" i="2"/>
  <c r="BK140" i="3"/>
  <c r="BK198"/>
  <c r="BK98"/>
  <c r="J143" i="4"/>
  <c r="BK98"/>
  <c r="J88" i="5"/>
  <c r="J162" i="2"/>
  <c r="J91"/>
  <c r="J113" i="3"/>
  <c r="J128"/>
  <c r="J122" i="4"/>
  <c r="BK110"/>
  <c r="BK128"/>
  <c r="J147" i="2"/>
  <c r="BK210" i="3"/>
  <c r="J134"/>
  <c r="J252"/>
  <c r="BK113" i="4"/>
  <c r="J159"/>
  <c r="J106" i="5"/>
  <c r="J123" i="2"/>
  <c r="J33"/>
  <c r="BK95" i="4"/>
  <c r="J178" i="2"/>
  <c r="BK108"/>
  <c r="BK128" i="3"/>
  <c r="BK219"/>
  <c r="J125"/>
  <c r="J246"/>
  <c r="BK143" i="4"/>
  <c r="BK195"/>
  <c r="BK90" i="5"/>
  <c r="BK170" i="3"/>
  <c r="BK213"/>
  <c r="J216"/>
  <c r="BK191" i="2"/>
  <c r="J119"/>
  <c r="J201" i="3"/>
  <c r="J267"/>
  <c r="J116" i="4"/>
  <c r="BK177"/>
  <c r="J203"/>
  <c r="BK166" i="2"/>
  <c r="BK115"/>
  <c r="J164" i="3"/>
  <c r="BK143"/>
  <c r="J176"/>
  <c r="BK201"/>
  <c r="BK140" i="4"/>
  <c r="J152"/>
  <c r="J115" i="5"/>
  <c r="BK147" i="2"/>
  <c r="J111"/>
  <c r="J170" i="3"/>
  <c r="BK176"/>
  <c r="BK204" i="4"/>
  <c r="BK198"/>
  <c r="J96" i="5"/>
  <c r="BK123" i="2"/>
  <c r="J146" i="3"/>
  <c r="J255"/>
  <c r="BK131"/>
  <c r="J171" i="4"/>
  <c r="J202"/>
  <c r="J119"/>
  <c r="BK150" i="2"/>
  <c r="J103"/>
  <c r="J143" i="3"/>
  <c r="BK237"/>
  <c r="BK104"/>
  <c r="J195" i="4"/>
  <c r="BK96" i="5"/>
  <c r="J125" i="2"/>
  <c r="J204" i="3"/>
  <c r="J228"/>
  <c r="BK207"/>
  <c r="J219"/>
  <c r="BK168" i="4"/>
  <c r="J128"/>
  <c r="J149"/>
  <c r="J98"/>
  <c r="J158" i="2"/>
  <c r="J189" i="3"/>
  <c r="J122"/>
  <c r="BK155"/>
  <c r="BK116" i="4"/>
  <c r="J140"/>
  <c r="J170" i="2"/>
  <c r="AS56" i="1"/>
  <c r="BK234" i="3"/>
  <c r="J213"/>
  <c r="J110" i="4"/>
  <c r="BK134"/>
  <c r="BK246" i="3"/>
  <c r="J98"/>
  <c r="J95"/>
  <c r="BK158" i="2"/>
  <c r="J110"/>
  <c r="J137" i="3"/>
  <c r="BK125"/>
  <c r="J189" i="4"/>
  <c r="J95"/>
  <c r="BK156"/>
  <c r="J154" i="2"/>
  <c r="J99"/>
  <c r="BK101" i="3"/>
  <c r="J198"/>
  <c r="J119"/>
  <c r="J110"/>
  <c r="J92" i="4"/>
  <c r="J204"/>
  <c r="BK115" i="5"/>
  <c r="BK174" i="2"/>
  <c r="BK127"/>
  <c r="J167" i="3"/>
  <c r="BK249"/>
  <c r="BK107"/>
  <c r="BK192" i="4"/>
  <c r="BK122"/>
  <c r="BK182" i="2"/>
  <c r="J95"/>
  <c r="J268" i="3"/>
  <c r="BK179"/>
  <c r="J222"/>
  <c r="J125" i="4"/>
  <c r="BK183"/>
  <c r="BK92" i="5"/>
  <c r="BK143" i="2"/>
  <c r="BK91"/>
  <c r="BK222" i="3"/>
  <c r="BK92"/>
  <c r="BK202" i="4"/>
  <c r="BK152"/>
  <c r="J90" i="5"/>
  <c r="BK139" i="2"/>
  <c r="BK266" i="3"/>
  <c r="J273"/>
  <c r="BK192"/>
  <c r="BK152"/>
  <c r="BK216"/>
  <c r="J134" i="4"/>
  <c r="J110" i="5"/>
  <c r="P201" i="4" l="1"/>
  <c r="R90" i="2"/>
  <c r="P122"/>
  <c r="P138"/>
  <c r="P91" i="3"/>
  <c r="P264"/>
  <c r="BK155" i="4"/>
  <c r="J155" s="1"/>
  <c r="J66" s="1"/>
  <c r="R107" i="2"/>
  <c r="T149"/>
  <c r="BK91" i="3"/>
  <c r="J91" s="1"/>
  <c r="J65" s="1"/>
  <c r="BK107" i="2"/>
  <c r="J107" s="1"/>
  <c r="J62" s="1"/>
  <c r="P149"/>
  <c r="T182" i="3"/>
  <c r="T91" i="4"/>
  <c r="R201"/>
  <c r="R99" i="5"/>
  <c r="T107" i="2"/>
  <c r="BK149"/>
  <c r="J149"/>
  <c r="J67" s="1"/>
  <c r="R91" i="3"/>
  <c r="T264"/>
  <c r="R91" i="4"/>
  <c r="T201"/>
  <c r="R87" i="5"/>
  <c r="P99"/>
  <c r="P90" i="2"/>
  <c r="R122"/>
  <c r="T138"/>
  <c r="T137" s="1"/>
  <c r="P182" i="3"/>
  <c r="T155" i="4"/>
  <c r="P87" i="5"/>
  <c r="BK99"/>
  <c r="J99"/>
  <c r="J63" s="1"/>
  <c r="BK109"/>
  <c r="J109" s="1"/>
  <c r="J65" s="1"/>
  <c r="T90" i="2"/>
  <c r="T89" s="1"/>
  <c r="T122"/>
  <c r="R138"/>
  <c r="R182" i="3"/>
  <c r="P91" i="4"/>
  <c r="BK201"/>
  <c r="J201"/>
  <c r="J67"/>
  <c r="P109" i="5"/>
  <c r="BK90" i="2"/>
  <c r="J90"/>
  <c r="J61" s="1"/>
  <c r="BK122"/>
  <c r="J122" s="1"/>
  <c r="J63" s="1"/>
  <c r="BK138"/>
  <c r="J138" s="1"/>
  <c r="J66" s="1"/>
  <c r="T91" i="3"/>
  <c r="T90" s="1"/>
  <c r="T89" s="1"/>
  <c r="BK264"/>
  <c r="J264"/>
  <c r="J67"/>
  <c r="P155" i="4"/>
  <c r="BK87" i="5"/>
  <c r="T99"/>
  <c r="R109"/>
  <c r="P107" i="2"/>
  <c r="R149"/>
  <c r="BK182" i="3"/>
  <c r="J182"/>
  <c r="J66" s="1"/>
  <c r="R264"/>
  <c r="BK91" i="4"/>
  <c r="BK90" s="1"/>
  <c r="J90" s="1"/>
  <c r="J64" s="1"/>
  <c r="R155"/>
  <c r="T87" i="5"/>
  <c r="T86" s="1"/>
  <c r="T85" s="1"/>
  <c r="T109"/>
  <c r="BK95"/>
  <c r="J95"/>
  <c r="J62" s="1"/>
  <c r="BK105"/>
  <c r="J105"/>
  <c r="J64" s="1"/>
  <c r="BK177" i="2"/>
  <c r="J177"/>
  <c r="J68" s="1"/>
  <c r="BK134"/>
  <c r="J134" s="1"/>
  <c r="J64" s="1"/>
  <c r="E48" i="5"/>
  <c r="BF106"/>
  <c r="J79"/>
  <c r="BF102"/>
  <c r="BF96"/>
  <c r="F82"/>
  <c r="BF90"/>
  <c r="BF92"/>
  <c r="BF115"/>
  <c r="BF100"/>
  <c r="BF88"/>
  <c r="BF110"/>
  <c r="BF112"/>
  <c r="E50" i="4"/>
  <c r="BF95"/>
  <c r="BF104"/>
  <c r="BF110"/>
  <c r="BF134"/>
  <c r="BF137"/>
  <c r="BF143"/>
  <c r="BF171"/>
  <c r="BF189"/>
  <c r="F59"/>
  <c r="BF107"/>
  <c r="BF168"/>
  <c r="BF204"/>
  <c r="BF180"/>
  <c r="BF183"/>
  <c r="BF205"/>
  <c r="BF113"/>
  <c r="BF116"/>
  <c r="BF122"/>
  <c r="BF156"/>
  <c r="BF101"/>
  <c r="BF119"/>
  <c r="BF125"/>
  <c r="BF195"/>
  <c r="BF203"/>
  <c r="BF149"/>
  <c r="BF152"/>
  <c r="BF165"/>
  <c r="BF98"/>
  <c r="BF128"/>
  <c r="BF159"/>
  <c r="BF162"/>
  <c r="BF186"/>
  <c r="BF192"/>
  <c r="BF206"/>
  <c r="J56"/>
  <c r="BF92"/>
  <c r="BF131"/>
  <c r="BF140"/>
  <c r="BF146"/>
  <c r="BF174"/>
  <c r="BF177"/>
  <c r="BF198"/>
  <c r="BF202"/>
  <c r="F59" i="3"/>
  <c r="BF155"/>
  <c r="BF158"/>
  <c r="BF161"/>
  <c r="BF195"/>
  <c r="BF198"/>
  <c r="BF201"/>
  <c r="BF234"/>
  <c r="BF271"/>
  <c r="BF113"/>
  <c r="BF216"/>
  <c r="BF222"/>
  <c r="BF258"/>
  <c r="BF270"/>
  <c r="BF110"/>
  <c r="BF125"/>
  <c r="BF137"/>
  <c r="BF164"/>
  <c r="BF183"/>
  <c r="BF189"/>
  <c r="BF192"/>
  <c r="BF213"/>
  <c r="BF240"/>
  <c r="BF252"/>
  <c r="BF268"/>
  <c r="BF269"/>
  <c r="J56"/>
  <c r="BF116"/>
  <c r="BF122"/>
  <c r="BF128"/>
  <c r="BF152"/>
  <c r="BF170"/>
  <c r="BF173"/>
  <c r="BF176"/>
  <c r="BF204"/>
  <c r="BF225"/>
  <c r="BF243"/>
  <c r="BF255"/>
  <c r="E50"/>
  <c r="BF95"/>
  <c r="BF119"/>
  <c r="BF210"/>
  <c r="BF228"/>
  <c r="BF231"/>
  <c r="BF249"/>
  <c r="BF265"/>
  <c r="BF266"/>
  <c r="BF272"/>
  <c r="BF273"/>
  <c r="BF98"/>
  <c r="BF101"/>
  <c r="BF107"/>
  <c r="BF140"/>
  <c r="BF143"/>
  <c r="BF146"/>
  <c r="BF186"/>
  <c r="BF237"/>
  <c r="BF246"/>
  <c r="BF92"/>
  <c r="BF104"/>
  <c r="BF131"/>
  <c r="BF134"/>
  <c r="BF149"/>
  <c r="BF167"/>
  <c r="BF179"/>
  <c r="BF207"/>
  <c r="BF219"/>
  <c r="BF261"/>
  <c r="BF267"/>
  <c r="BC55" i="1"/>
  <c r="AZ55"/>
  <c r="E48" i="2"/>
  <c r="J52"/>
  <c r="F55"/>
  <c r="BF91"/>
  <c r="BF95"/>
  <c r="BF99"/>
  <c r="BF103"/>
  <c r="BF108"/>
  <c r="BF110"/>
  <c r="BF111"/>
  <c r="BF115"/>
  <c r="BF119"/>
  <c r="BF123"/>
  <c r="BF125"/>
  <c r="BF127"/>
  <c r="BF129"/>
  <c r="BF132"/>
  <c r="BF135"/>
  <c r="BF139"/>
  <c r="BF141"/>
  <c r="BF143"/>
  <c r="BF145"/>
  <c r="BF147"/>
  <c r="BF150"/>
  <c r="BF154"/>
  <c r="BF158"/>
  <c r="BF162"/>
  <c r="BF166"/>
  <c r="BF170"/>
  <c r="BF174"/>
  <c r="BF175"/>
  <c r="BF178"/>
  <c r="BF182"/>
  <c r="BF191"/>
  <c r="AV55" i="1"/>
  <c r="BB55"/>
  <c r="BD55"/>
  <c r="AS54"/>
  <c r="F38" i="3"/>
  <c r="BC57" i="1" s="1"/>
  <c r="J35" i="4"/>
  <c r="AV58" i="1"/>
  <c r="F37" i="3"/>
  <c r="BB57" i="1"/>
  <c r="F39" i="4"/>
  <c r="BD58" i="1"/>
  <c r="F37" i="5"/>
  <c r="BD59" i="1" s="1"/>
  <c r="F36" i="5"/>
  <c r="BC59" i="1"/>
  <c r="F35" i="3"/>
  <c r="AZ57" i="1"/>
  <c r="F33" i="5"/>
  <c r="AZ59" i="1"/>
  <c r="F35" i="5"/>
  <c r="BB59" i="1" s="1"/>
  <c r="J33" i="5"/>
  <c r="AV59" i="1"/>
  <c r="J35" i="3"/>
  <c r="AV57" i="1"/>
  <c r="F38" i="4"/>
  <c r="BC58" i="1"/>
  <c r="F37" i="4"/>
  <c r="BB58" i="1" s="1"/>
  <c r="F35" i="4"/>
  <c r="AZ58" i="1"/>
  <c r="F39" i="3"/>
  <c r="BD57" i="1"/>
  <c r="T88" i="2" l="1"/>
  <c r="BK86" i="5"/>
  <c r="J86"/>
  <c r="J60"/>
  <c r="R137" i="2"/>
  <c r="P89"/>
  <c r="P86" i="5"/>
  <c r="P85" s="1"/>
  <c r="AU59" i="1" s="1"/>
  <c r="T90" i="4"/>
  <c r="T89"/>
  <c r="BK90" i="3"/>
  <c r="J90" s="1"/>
  <c r="J64" s="1"/>
  <c r="R90"/>
  <c r="R89" s="1"/>
  <c r="R89" i="2"/>
  <c r="R88" s="1"/>
  <c r="P137"/>
  <c r="P88"/>
  <c r="AU55" i="1" s="1"/>
  <c r="P90" i="4"/>
  <c r="P89"/>
  <c r="AU58" i="1" s="1"/>
  <c r="R90" i="4"/>
  <c r="R89" s="1"/>
  <c r="P90" i="3"/>
  <c r="P89"/>
  <c r="AU57" i="1"/>
  <c r="R86" i="5"/>
  <c r="R85"/>
  <c r="BK89" i="4"/>
  <c r="J89"/>
  <c r="J63" s="1"/>
  <c r="J91"/>
  <c r="J65"/>
  <c r="BK89" i="2"/>
  <c r="J89" s="1"/>
  <c r="J60" s="1"/>
  <c r="J87" i="5"/>
  <c r="J61" s="1"/>
  <c r="BK137" i="2"/>
  <c r="J137" s="1"/>
  <c r="J65" s="1"/>
  <c r="F34"/>
  <c r="BA55" i="1" s="1"/>
  <c r="J34" i="5"/>
  <c r="AW59" i="1" s="1"/>
  <c r="AT59" s="1"/>
  <c r="J34" i="2"/>
  <c r="AW55" i="1" s="1"/>
  <c r="AT55" s="1"/>
  <c r="F36" i="3"/>
  <c r="BA57" i="1"/>
  <c r="J36" i="3"/>
  <c r="AW57" i="1" s="1"/>
  <c r="AT57" s="1"/>
  <c r="BB56"/>
  <c r="AX56" s="1"/>
  <c r="BC56"/>
  <c r="J36" i="4"/>
  <c r="AW58" i="1"/>
  <c r="AT58" s="1"/>
  <c r="AZ56"/>
  <c r="F34" i="5"/>
  <c r="BA59" i="1"/>
  <c r="BD56"/>
  <c r="F36" i="4"/>
  <c r="BA58" i="1" s="1"/>
  <c r="J32" i="4" l="1"/>
  <c r="J41" s="1"/>
  <c r="BK85" i="5"/>
  <c r="J85" s="1"/>
  <c r="J59" s="1"/>
  <c r="BK88" i="2"/>
  <c r="J88"/>
  <c r="J59" s="1"/>
  <c r="BK89" i="3"/>
  <c r="J89" s="1"/>
  <c r="J63" s="1"/>
  <c r="AU56" i="1"/>
  <c r="BD54"/>
  <c r="W33" s="1"/>
  <c r="BA56"/>
  <c r="AW56" s="1"/>
  <c r="AV56"/>
  <c r="AY56"/>
  <c r="BB54"/>
  <c r="W31" s="1"/>
  <c r="AZ54"/>
  <c r="W29" s="1"/>
  <c r="BC54"/>
  <c r="W32" s="1"/>
  <c r="AG58" l="1"/>
  <c r="AN58" s="1"/>
  <c r="AY54"/>
  <c r="AV54"/>
  <c r="AK29" s="1"/>
  <c r="J32" i="3"/>
  <c r="AG57" i="1" s="1"/>
  <c r="AN57" s="1"/>
  <c r="AT56"/>
  <c r="BA54"/>
  <c r="W30" s="1"/>
  <c r="AU54"/>
  <c r="AX54"/>
  <c r="J30" i="5"/>
  <c r="AG59" i="1" s="1"/>
  <c r="J30" i="2"/>
  <c r="AG55" i="1" s="1"/>
  <c r="J41" i="3" l="1"/>
  <c r="J39" i="5"/>
  <c r="J39" i="2"/>
  <c r="AN55" i="1"/>
  <c r="AN59"/>
  <c r="AG56"/>
  <c r="AG54"/>
  <c r="AK26" s="1"/>
  <c r="AK35" s="1"/>
  <c r="AW54"/>
  <c r="AK30" s="1"/>
  <c r="AN56" l="1"/>
  <c r="AT54"/>
  <c r="AN54" s="1"/>
</calcChain>
</file>

<file path=xl/sharedStrings.xml><?xml version="1.0" encoding="utf-8"?>
<sst xmlns="http://schemas.openxmlformats.org/spreadsheetml/2006/main" count="5691" uniqueCount="806">
  <si>
    <t>Export Komplet</t>
  </si>
  <si>
    <t>VZ</t>
  </si>
  <si>
    <t>2.0</t>
  </si>
  <si>
    <t>ZAMOK</t>
  </si>
  <si>
    <t>False</t>
  </si>
  <si>
    <t>{ed23c83b-0a23-429c-80f1-5f5fb3a2b70a}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</si>
  <si>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</si>
  <si>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</si>
  <si>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</si>
  <si>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</si>
  <si>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</si>
  <si>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</si>
  <si>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</si>
  <si>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</si>
  <si>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2023/PS/01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</si>
  <si>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</si>
  <si>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</si>
  <si>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Senior C Otrokovice-modernizace EPS dle platné legislativy</t>
  </si>
  <si>
    <t>KSO:</t>
  </si>
  <si>
    <t>801 91</t>
  </si>
  <si>
    <t>CC-CZ:</t>
  </si>
  <si>
    <t/>
  </si>
  <si>
    <t>Místo:</t>
  </si>
  <si>
    <t xml:space="preserve"> </t>
  </si>
  <si>
    <t>Datum:</t>
  </si>
  <si>
    <t>8. 8. 2023</t>
  </si>
  <si>
    <t>Zadavatel:</t>
  </si>
  <si>
    <t>IČ:</t>
  </si>
  <si>
    <t>Město Otrokovice</t>
  </si>
  <si>
    <t>DIČ:</t>
  </si>
  <si>
    <t>Uchazeč:</t>
  </si>
  <si>
    <t>Vyplň údaj</t>
  </si>
  <si>
    <t>Projektant:</t>
  </si>
  <si>
    <t>POLSON SECURITY, s.r.o.</t>
  </si>
  <si>
    <t>True</t>
  </si>
  <si>
    <t>Zpracovatel:</t>
  </si>
  <si>
    <t>Ing.D.Polášek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</si>
  <si>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</si>
  <si>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</si>
  <si>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</si>
  <si>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</si>
  <si>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</si>
  <si>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</si>
  <si>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</si>
  <si>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</si>
  <si>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</si>
  <si>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</si>
  <si>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</si>
  <si>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</si>
  <si>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</si>
  <si>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</si>
  <si>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</si>
  <si>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</si>
  <si>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</si>
  <si>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</si>
  <si>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</si>
  <si>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</si>
  <si>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</si>
  <si>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</si>
  <si>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</si>
  <si>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</si>
  <si>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</si>
  <si>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</si>
  <si>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</si>
  <si>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</si>
  <si>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</si>
  <si>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</si>
  <si>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</si>
  <si>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</si>
  <si>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</si>
  <si>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</si>
  <si>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</si>
  <si>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</si>
  <si>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</si>
  <si>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</si>
  <si>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</si>
  <si>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</si>
  <si>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</si>
  <si>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2023/PS/01-11</t>
  </si>
  <si>
    <t>D.1.1-Architektonické a stavebně technické řešení (stavební výpomoc pro slaboproud)</t>
  </si>
  <si>
    <t>STA</t>
  </si>
  <si>
    <t>1</t>
  </si>
  <si>
    <t>{0db233ab-b9a4-4633-babe-dc94905c869d}</t>
  </si>
  <si>
    <t>2023/PS/01-14</t>
  </si>
  <si>
    <t>D.1.4-Technika prostředí staveb</t>
  </si>
  <si>
    <t>{d50e351d-b970-43ed-816e-a9c510ab72e7}</t>
  </si>
  <si>
    <t>2023/PS/01-14-1</t>
  </si>
  <si>
    <t>D.1.4.1-Elektrická požární signalizace</t>
  </si>
  <si>
    <t>Soupis</t>
  </si>
  <si>
    <t>2</t>
  </si>
  <si>
    <t>{3d7a3e67-0b20-4840-8d0b-f8a771a77b39}</t>
  </si>
  <si>
    <t>2023/PS/01-14-2</t>
  </si>
  <si>
    <t>D.1.4.2-Domácí rozhlas s nuceným poslechem</t>
  </si>
  <si>
    <t>{7cdfb5a2-16f0-4bf2-967b-a6393cd9bf2a}</t>
  </si>
  <si>
    <t>2023/PS/01-VON</t>
  </si>
  <si>
    <t>Vedlejší a ostatní náklady</t>
  </si>
  <si>
    <t>VON</t>
  </si>
  <si>
    <t>{386681ba-1bb8-42a2-8f44-3d59de360bd6}</t>
  </si>
  <si>
    <t>KRYCÍ LIST SOUPISU PRACÍ</t>
  </si>
  <si>
    <t>Objekt:</t>
  </si>
  <si>
    <t>2023/PS/01-11 - D.1.1-Architektonické a stavebně technické řešení (stavební výpomoc pro slaboproud)</t>
  </si>
  <si>
    <t>Ing.A.Hejmalová</t>
  </si>
  <si>
    <t>Nedílnou součástí výkazu výměr je projektová dokumentace zpracovaná firmou POLSON SECURITY spol.s r.o. v únoru 2023. Pro sestavení SOUPISU PRACÍ v podrobnostech vymezených vyhláškou č. 169/2016 Sb. byla použita cenová soustava URS, která obsahuje veškeré údaje nezbytné pro soupis prací.   UCHAZEČ O VEŘEJNOU ZAKÁZKU JE POVINEN PŘI OCEŇOVÁNÍ SOUTĚŽNÍHO SOUPISU STAVEBNÍCH PRACÍ, DODÁVEK A SLUŽEB S VÝKAZEM VÝMĚR PROVÉST KONTROLU FUNKCE ARITMETICKÝCH VZORCŮ JEDNOTLIVÝCH SOUPISŮ VE VAZBĚ NA JEDNOTLIVÉ ODDÍLY, REKAPITULACE A KRYCÍ LIST.   Technické a materiálové specifikace jednotlivých navržených materiálů, prvků a výrobků jsou uvedeny v samostatných částech této projektové dokumentace jako je VÝKRESOVÁ ČÁST, VÝPIS PRVKŮ PSV, SKLADBY KONSTRUKCÍ A TECHNICKÁ ZPRÁVA.                                                                                                                                 Na základě těchto podkladů bude provedeno ocenění výše uvedených prací, dodávek a služeb. U veškerých dodávek budou v ceně zahrnuty náklady na doplňkový kotevní a spojovací materiál, zhotovení případné výrobní dokumentace nebo pořízení fyzických vzorků materiálů a vzorníků barev. Kde není výslovně uvedeno, bude pracovní postup a technologie provádění stanovena oprávněnou osobou zhotovitele. Dále je potřeba při stanovení ceny dle vykázané výměry započítat všechny předpokládané doplňkové prvky a činnosti s touto položkou související tak, aby cena byla kompletní a prvek funkční. TYTO PŘÍLOHY JSOU NEDÍLNOU SOUČÁSTÍ SOUTĚŽNÍHO SOUPISU STAVEBNÍCH PRACÍ, DODÁVEK A SLUŽEB S VÝKAZEM VÝMĚR. Ve všech položkách jsou započítány náklady na dopravu. Pokud není u položky soupisu prací uvedena žádná cenová soustava, položka není zatříděna v žádné cenové soustavě (ÚRS nebo RTS).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</si>
  <si>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</si>
  <si>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</si>
  <si>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</si>
  <si>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</si>
  <si>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</si>
  <si>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</si>
  <si>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</si>
  <si>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</si>
  <si>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</si>
  <si>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</si>
  <si>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741 - Elektroinstalace - silnoproud</t>
  </si>
  <si>
    <t xml:space="preserve">    763 - Konstrukce suché výstavby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</si>
  <si>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</si>
  <si>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</si>
  <si>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</si>
  <si>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</si>
  <si>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</si>
  <si>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</si>
  <si>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</si>
  <si>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</si>
  <si>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</si>
  <si>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</si>
  <si>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</si>
  <si>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</si>
  <si>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</si>
  <si>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</si>
  <si>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</si>
  <si>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</si>
  <si>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</si>
  <si>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</si>
  <si>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</si>
  <si>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</si>
  <si>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619991001</t>
  </si>
  <si>
    <t>Zakrytí vnitřních ploch před znečištěním včetně pozdějšího odkrytí podlah fólií přilepenou lepící páskou</t>
  </si>
  <si>
    <t>m2</t>
  </si>
  <si>
    <t>CS ÚRS 2023 02</t>
  </si>
  <si>
    <t>4</t>
  </si>
  <si>
    <t>-291297789</t>
  </si>
  <si>
    <t>Online PSC</t>
  </si>
  <si>
    <t>https://podminky.urs.cz/item/CS_URS_2023_02/619991001</t>
  </si>
  <si>
    <t>VV</t>
  </si>
  <si>
    <t>"dotčené prostory"3600</t>
  </si>
  <si>
    <t>Mezisoučet</t>
  </si>
  <si>
    <t>3</t>
  </si>
  <si>
    <t>619991011</t>
  </si>
  <si>
    <t>Zakrytí vnitřních ploch před znečištěním včetně pozdějšího odkrytí konstrukcí a prvků obalením fólií a přelepením páskou</t>
  </si>
  <si>
    <t>505097572</t>
  </si>
  <si>
    <t>https://podminky.urs.cz/item/CS_URS_2023_02/619991011</t>
  </si>
  <si>
    <t>"ochrana stáv-zařízení  a ploch"4*550</t>
  </si>
  <si>
    <t>619996117</t>
  </si>
  <si>
    <t>Ochrana stavebních konstrukcí a samostatných prvků včetně pozdějšího odstranění obedněním z OSB desek podlahy</t>
  </si>
  <si>
    <t>1791107255</t>
  </si>
  <si>
    <t>https://podminky.urs.cz/item/CS_URS_2023_02/619996117</t>
  </si>
  <si>
    <t>"exponované plochy"4*15</t>
  </si>
  <si>
    <t>619996145</t>
  </si>
  <si>
    <t>Ochrana stavebních konstrukcí a samostatných prvků včetně pozdějšího odstranění obalením geotextilií samostatných konstrukcí a prvků</t>
  </si>
  <si>
    <t>2063576155</t>
  </si>
  <si>
    <t>https://podminky.urs.cz/item/CS_URS_2023_02/619996145</t>
  </si>
  <si>
    <t>9</t>
  </si>
  <si>
    <t>Ostatní konstrukce a práce, bourání</t>
  </si>
  <si>
    <t>5</t>
  </si>
  <si>
    <t>949101111</t>
  </si>
  <si>
    <t>Lešení pomocné pracovní pro objekty pozemních staveb pro zatížení do 150 kg/m2, o výšce lešeňové podlahy do 1,9 m</t>
  </si>
  <si>
    <t>986915046</t>
  </si>
  <si>
    <t>https://podminky.urs.cz/item/CS_URS_2023_02/949101111</t>
  </si>
  <si>
    <t>95-01</t>
  </si>
  <si>
    <t>Zednická výpomoc pro profese vč.jejich zpětného zapravení,odvozu,likvidace a poplatku za suť</t>
  </si>
  <si>
    <t>hod</t>
  </si>
  <si>
    <t>vlastní</t>
  </si>
  <si>
    <t>-757895926</t>
  </si>
  <si>
    <t>7</t>
  </si>
  <si>
    <t>95-02</t>
  </si>
  <si>
    <t>Náklady na stěhování stávajícího zařízení a nábytku vč.uložení a zpětného umístění (v rozsahu požadavků investora)</t>
  </si>
  <si>
    <t>-1635511836</t>
  </si>
  <si>
    <t>P</t>
  </si>
  <si>
    <t>Poznámka k položce:_x000D_
rozsah prací upřesnění investor ve smlouvě o dílo</t>
  </si>
  <si>
    <t>"předpoklad stěnování stáv.zařízení pro malby pokojů (4hod/pokoj)"4*120</t>
  </si>
  <si>
    <t>8</t>
  </si>
  <si>
    <t>952901111</t>
  </si>
  <si>
    <t>Vyčištění budov nebo objektů před předáním do užívání budov bytové nebo občanské výstavby, světlé výšky podlaží do 4 m</t>
  </si>
  <si>
    <t>996219647</t>
  </si>
  <si>
    <t>https://podminky.urs.cz/item/CS_URS_2023_02/952901111</t>
  </si>
  <si>
    <t>977151218</t>
  </si>
  <si>
    <t>Jádrové vrty diamantovými korunkami do stavebních materiálů (železobetonu, betonu, cihel, obkladů, dlažeb, kamene) dovrchní (směrem vzhůru), průměru přes 90 do 100 mm</t>
  </si>
  <si>
    <t>m</t>
  </si>
  <si>
    <t>-2051045865</t>
  </si>
  <si>
    <t>https://podminky.urs.cz/item/CS_URS_2023_02/977151218</t>
  </si>
  <si>
    <t>"přes strop vč.podlahy"0,4*8</t>
  </si>
  <si>
    <t>997</t>
  </si>
  <si>
    <t>Přesun sutě</t>
  </si>
  <si>
    <t>10</t>
  </si>
  <si>
    <t>997006002</t>
  </si>
  <si>
    <t>Úprava stavebního odpadu třídění strojové</t>
  </si>
  <si>
    <t>t</t>
  </si>
  <si>
    <t>776660699</t>
  </si>
  <si>
    <t>https://podminky.urs.cz/item/CS_URS_2023_02/997006002</t>
  </si>
  <si>
    <t>11</t>
  </si>
  <si>
    <t>997013153</t>
  </si>
  <si>
    <t>Vnitrostaveništní doprava suti a vybouraných hmot vodorovně do 50 m svisle s omezením mechanizace pro budovy a haly výšky přes 9 do 12 m</t>
  </si>
  <si>
    <t>-1801260397</t>
  </si>
  <si>
    <t>https://podminky.urs.cz/item/CS_URS_2023_02/997013153</t>
  </si>
  <si>
    <t>12</t>
  </si>
  <si>
    <t>997013501</t>
  </si>
  <si>
    <t>Odvoz suti a vybouraných hmot na skládku nebo meziskládku se složením, na vzdálenost do 1 km</t>
  </si>
  <si>
    <t>2055312916</t>
  </si>
  <si>
    <t>https://podminky.urs.cz/item/CS_URS_2023_02/997013501</t>
  </si>
  <si>
    <t>13</t>
  </si>
  <si>
    <t>997013509</t>
  </si>
  <si>
    <t>Odvoz suti a vybouraných hmot na skládku nebo meziskládku se složením, na vzdálenost Příplatek k ceně za každý další i započatý 1 km přes 1 km</t>
  </si>
  <si>
    <t>903679938</t>
  </si>
  <si>
    <t>https://podminky.urs.cz/item/CS_URS_2023_02/997013509</t>
  </si>
  <si>
    <t>1,374*9 'Přepočtené koeficientem množství</t>
  </si>
  <si>
    <t>14</t>
  </si>
  <si>
    <t>997013871</t>
  </si>
  <si>
    <t>Poplatek za uložení stavebního odpadu na recyklační skládce (skládkovné) směsného stavebního a demoličního zatříděného do Katalogu odpadů pod kódem 17 09 04</t>
  </si>
  <si>
    <t>1408836053</t>
  </si>
  <si>
    <t>https://podminky.urs.cz/item/CS_URS_2023_02/997013871</t>
  </si>
  <si>
    <t>998</t>
  </si>
  <si>
    <t>Přesun hmot</t>
  </si>
  <si>
    <t>998017002</t>
  </si>
  <si>
    <t>Přesun hmot pro budovy občanské výstavby, bydlení, výrobu a služby s omezením mechanizace vodorovná dopravní vzdálenost do 100 m pro budovy s jakoukoliv nosnou konstrukcí výšky přes 6 do 12 m</t>
  </si>
  <si>
    <t>335643113</t>
  </si>
  <si>
    <t>https://podminky.urs.cz/item/CS_URS_2023_02/998017002</t>
  </si>
  <si>
    <t>PSV</t>
  </si>
  <si>
    <t>Práce a dodávky PSV</t>
  </si>
  <si>
    <t>741</t>
  </si>
  <si>
    <t>Elektroinstalace - silnoproud</t>
  </si>
  <si>
    <t>16</t>
  </si>
  <si>
    <t>741920112</t>
  </si>
  <si>
    <t>Protipožární ucpávky kabelových chrániček prostup stěnou tloušťky 100 mm tmelem požární odolnost EI 90, průměru chráničky přes 10 do 20 mm</t>
  </si>
  <si>
    <t>kus</t>
  </si>
  <si>
    <t>-2097512941</t>
  </si>
  <si>
    <t>https://podminky.urs.cz/item/CS_URS_2023_02/741920112</t>
  </si>
  <si>
    <t>17</t>
  </si>
  <si>
    <t>741920204</t>
  </si>
  <si>
    <t>Protipožární ucpávky kabelových chrániček prostup stropem tloušťky 150 mm tmelem požární odolnost EI 90, průměru chráničky přes 30 do 40 mm</t>
  </si>
  <si>
    <t>1469563556</t>
  </si>
  <si>
    <t>https://podminky.urs.cz/item/CS_URS_2023_02/741920204</t>
  </si>
  <si>
    <t>18</t>
  </si>
  <si>
    <t>741920331</t>
  </si>
  <si>
    <t>Protipožární ucpávky svazků kabelů prostup stěnou tloušťky 100 mm tmelem, požární odolnost EI 90 při 60% zaplnění prostupu kabely průměr prostupu 90 mm</t>
  </si>
  <si>
    <t>1789673981</t>
  </si>
  <si>
    <t>https://podminky.urs.cz/item/CS_URS_2023_02/741920331</t>
  </si>
  <si>
    <t>19</t>
  </si>
  <si>
    <t>741920431</t>
  </si>
  <si>
    <t>Protipožární ucpávky svazků kabelů prostup stropem tloušťky 150 mm pěnou, požární odolnost EI 60 při 60% zaplnění prostupu kabely průměr prostupu 90 mm</t>
  </si>
  <si>
    <t>1366610757</t>
  </si>
  <si>
    <t>https://podminky.urs.cz/item/CS_URS_2023_02/741920431</t>
  </si>
  <si>
    <t>20</t>
  </si>
  <si>
    <t>998741102</t>
  </si>
  <si>
    <t>Přesun hmot pro silnoproud stanovený z hmotnosti přesunovaného materiálu vodorovná dopravní vzdálenost do 50 m v objektech výšky přes 6 do 12 m</t>
  </si>
  <si>
    <t>-1508735848</t>
  </si>
  <si>
    <t>https://podminky.urs.cz/item/CS_URS_2023_02/998741102</t>
  </si>
  <si>
    <t>763</t>
  </si>
  <si>
    <t>Konstrukce suché výstavby</t>
  </si>
  <si>
    <t>763121421</t>
  </si>
  <si>
    <t>Stěna předsazená ze sádrokartonových desek s nosnou konstrukcí z ocelových profilů CW, UW jednoduše opláštěná deskou protipožární DF tl. 12,5 mm s izolací, EI 30, stěna tl. 62,5 mm, profil 50</t>
  </si>
  <si>
    <t>447550894</t>
  </si>
  <si>
    <t>https://podminky.urs.cz/item/CS_URS_2023_02/763121421</t>
  </si>
  <si>
    <t>"SDk kastlík"((0,3+0,3)*5)*4</t>
  </si>
  <si>
    <t>22</t>
  </si>
  <si>
    <t>763121712</t>
  </si>
  <si>
    <t>Stěna předsazená ze sádrokartonových desek ostatní konstrukce a práce na předsazených stěnách ze sádrokartonových desek zalomení stěny</t>
  </si>
  <si>
    <t>1962450655</t>
  </si>
  <si>
    <t>https://podminky.urs.cz/item/CS_URS_2023_02/763121712</t>
  </si>
  <si>
    <t>"SDk kastlík"5*4</t>
  </si>
  <si>
    <t>23</t>
  </si>
  <si>
    <t>763121714</t>
  </si>
  <si>
    <t>Stěna předsazená ze sádrokartonových desek ostatní konstrukce a práce na předsazených stěnách ze sádrokartonových desek základní penetrační nátěr</t>
  </si>
  <si>
    <t>389049155</t>
  </si>
  <si>
    <t>https://podminky.urs.cz/item/CS_URS_2023_02/763121714</t>
  </si>
  <si>
    <t>"SDK předstěna"12</t>
  </si>
  <si>
    <t>24</t>
  </si>
  <si>
    <t>763121716</t>
  </si>
  <si>
    <t>Stěna předsazená ze sádrokartonových desek ostatní konstrukce a práce na předsazených stěnách ze sádrokartonových desek úprava styku stěny a podhledu akrylátovým tmelem</t>
  </si>
  <si>
    <t>-1008342054</t>
  </si>
  <si>
    <t>https://podminky.urs.cz/item/CS_URS_2023_02/763121716</t>
  </si>
  <si>
    <t>"SDk kastlík"(0,3+0,3)*4</t>
  </si>
  <si>
    <t>25</t>
  </si>
  <si>
    <t>763121751</t>
  </si>
  <si>
    <t>Stěna předsazená ze sádrokartonových desek Příplatek k cenám za plochu do 6 m2 jednotlivě</t>
  </si>
  <si>
    <t>-1948409680</t>
  </si>
  <si>
    <t>https://podminky.urs.cz/item/CS_URS_2023_02/763121751</t>
  </si>
  <si>
    <t>26</t>
  </si>
  <si>
    <t>763172411</t>
  </si>
  <si>
    <t>Montáž dvířek pro konstrukce ze sádrokartonových desek revizních protipožárních pro příčky a předsazené stěny velikost (šxv) 200 x 200 mm</t>
  </si>
  <si>
    <t>494599351</t>
  </si>
  <si>
    <t>https://podminky.urs.cz/item/CS_URS_2023_02/763172411</t>
  </si>
  <si>
    <t>"do SDK předstěny"8</t>
  </si>
  <si>
    <t>27</t>
  </si>
  <si>
    <t>M</t>
  </si>
  <si>
    <t>590307-01</t>
  </si>
  <si>
    <t>dvířka revizní protipožární pro stěny a podhledy EI 60 200x200 mm</t>
  </si>
  <si>
    <t>32</t>
  </si>
  <si>
    <t>-1858676599</t>
  </si>
  <si>
    <t>28</t>
  </si>
  <si>
    <t>998763302</t>
  </si>
  <si>
    <t>Přesun hmot pro konstrukce montované z desek sádrokartonových, sádrovláknitých, cementovláknitých nebo cementových stanovený z hmotnosti přesunovaného materiálu vodorovná dopravní vzdálenost do 50 m v objektech výšky přes 6 do 12 m</t>
  </si>
  <si>
    <t>-1306209106</t>
  </si>
  <si>
    <t>https://podminky.urs.cz/item/CS_URS_2023_02/998763302</t>
  </si>
  <si>
    <t>784</t>
  </si>
  <si>
    <t>Dokončovací práce - malby a tapety</t>
  </si>
  <si>
    <t>29</t>
  </si>
  <si>
    <t>784111001</t>
  </si>
  <si>
    <t>Oprášení (ometení) podkladu v místnostech výšky do 3,80 m</t>
  </si>
  <si>
    <t>-669902508</t>
  </si>
  <si>
    <t>https://podminky.urs.cz/item/CS_URS_2023_02/784111001</t>
  </si>
  <si>
    <t>"dtto malby"9182</t>
  </si>
  <si>
    <t>30</t>
  </si>
  <si>
    <t>784181121</t>
  </si>
  <si>
    <t>Penetrace podkladu jednonásobná hloubková akrylátová bezbarvá v místnostech výšky do 3,80 m</t>
  </si>
  <si>
    <t>1897712570</t>
  </si>
  <si>
    <t>https://podminky.urs.cz/item/CS_URS_2023_02/784181121</t>
  </si>
  <si>
    <t>"výmalba 2m2/pokoj"2,0*85</t>
  </si>
  <si>
    <t>"pokoje klientů"</t>
  </si>
  <si>
    <t>"stropy"25*120</t>
  </si>
  <si>
    <t>"stěny"(2,5*(5*4))*120</t>
  </si>
  <si>
    <t>Součet</t>
  </si>
  <si>
    <t>31</t>
  </si>
  <si>
    <t>784221101</t>
  </si>
  <si>
    <t>Malby z malířských směsí otěruvzdorných za sucha dvojnásobné, bílé za sucha otěruvzdorné dobře v místnostech výšky do 3,80 m</t>
  </si>
  <si>
    <t>-522805906</t>
  </si>
  <si>
    <t>https://podminky.urs.cz/item/CS_URS_2023_02/784221101</t>
  </si>
  <si>
    <t>2023/PS/01-14 - D.1.4-Technika prostředí staveb</t>
  </si>
  <si>
    <t>Soupis:</t>
  </si>
  <si>
    <t>2023/PS/01-14-1 - D.1.4.1-Elektrická požární signalizace</t>
  </si>
  <si>
    <t xml:space="preserve">Nedílnou součástí výkazu výměr je projektová dokumentace zpracovaná firmou POLSON SECURITY, s.r.o. v únoru 2023. Textová, výkresová i tabulková část projektové dokumentace tvoří jeden vzájemně se doplňující a provázaný celek. Jednotliví účastníci výběrového řízení se musí seznámit s projektovou dokumentací v návaznosti na soupis prací a na základě těchto informací části díla nacenit. Dále je potřeba při stanovení ceny dle vykázané výměry započítat všechny předpokládané doplňkové prvky a činnosti s touto položkou související tak, aby cena byla kompletní a prvek funkční.  Před započetím prací nutno odsouhlasit přesné umístění, typ, barevné řešení všech koncových prvků elektro (slaboproud, silnoprou), vzduchotechniky, zdravotechniky s investorem a projektantem interiérového řešení.   V níže uvedené specifikaci zařízení jsou uvedené typy výrobků a zařízení pouze jako příklad určující minimální mez standardu výrobků. Tato specifikace materiálu byla vypracována na základě znalostí a podkladů známých v době jejího zhotovení. Je specifikací předběžnou a proto není konečným podkladem pro objednávky a dodávky. Ze strany projektanta není námitek v případě záměny výrobků, které jsou uvedeny v projektu za předpokladu, že budou dodrženy veškeré standardy a technické parametry, zejména hlučnost, výkon, váha a rozměry jsou hodnoty maximální. Záměně výrobků musí předcházet vzorkování a odsouhlasení od investora. Dále při záměně výrobků je nutno dořešit či prověřit veškeré vazby na navazující profese. Dokumentace tvoří jeden celek a je nutno, zvláště při stanovení ceny, se s ní komplexně seznámit. Tato dokumentace je dokumentací pro výběr dodavatele a nenahrazuje dokumentaci realizační a dodavatelskou. Při zpracování nabídky je nutné vycházet ze všech částí dokumentace (zadávací dokumenty, technické zprávy, výkresové dokumentace a specifikace materiálu). Povinností dodavatele je překontrolovat specifikaci materiálu a případný chybějící materiál nebo výkony doplnit a ocenit. Součástí ceny musí být veškeré náklady, aby cena byla konečná a zahrnovala celou dodávku a montáž akce. Dodávka akce se předpokládá včetně dopravy na stavbu a místo určení, kompletní montáže, veškerého souvisejícího doplňkového, podružného a montážního materiálu tak, aby celé zařízení bylo funkční a splňovalo všechny předpisy, které se na ně vztahují. 'Součástí ceny (zahrnuto v jednotkových cenách - pokud není uvedeno v samostaté položce) je mimo jiné: jiné materiály, montáž atd. neuvedené samostatně, ale které je nutné zahrnout do celkového rozsahu prací podle výkresů a praxe dodavatele, stavební přípomoce, požární zatěsnění prostupů potrubí při průchodu požárními úseky, montáž, demontáž a udržování montážního lešení s pracovními podlážkami včetně těch nad 2 m výšky, přesun hmot a suti, uložení suti na skládku vč. poplatku, doprava, zpevněné montážní plochy, veškeré pomocné nosné konstrukce, štítky pro řádné a trvalé značení komponent, závěsy, nátěry, materiály a práce nezbytné z důvodu koordinace s ostatními profesemi, speciální nářadí a nástroje, speciální opatření při provádění prací,  náklady související s výstavbou v zimním období, průběžný úklid staveniště a přilehlých komunikací, likvidace odpadů, dočasná dopravní omezení apod. a jakékoliv další prvky, zařízení, práce a pomocné materiály, neuvedené v tomto soupisu výkonů, které jsou ale nezbytně nutné k dodání, instalaci, dokončení a provozování díla které je provedeno řádně a je plně funkční a je v souladu s projektovou dokumentací a se zákony a předpisy platnými v České republice.  Montážní práce včetně pomocných montážních prácí, montážní výpomoci, instalační práce, přesunu hmot, dodávky montážních sada, šroubů, podložek, matic, krytů,…, zapravení, kotvení a nespecifikované pomocné montážní práce  Pokud není u položky soupisu prací uvedena žádná cenová soustava, položka není zatříděna v žádné cenové soustavě (ÚRS nebo RTS).  Všechny prvky musí být certifikované pro systém EPS a odpovídat platné legislativě ČR, především dle souboru norem ČSN EN 54xx, vyhlášky č. 246/2001 Sb. v platném znění a vyhlášky č.23/2008 Sb. </t>
  </si>
  <si>
    <t>D1 - EPS</t>
  </si>
  <si>
    <t xml:space="preserve">    D2 - Zařízení</t>
  </si>
  <si>
    <t xml:space="preserve">    D3 - Trasy</t>
  </si>
  <si>
    <t xml:space="preserve">    D4 - Ostatní</t>
  </si>
  <si>
    <t>D1</t>
  </si>
  <si>
    <t>EPS</t>
  </si>
  <si>
    <t>D2</t>
  </si>
  <si>
    <t>Zařízení</t>
  </si>
  <si>
    <t>Dodávka a montáž: Ústředna EPS, Až 127 hlásičů a 32 V/V modulů na kruhové lince, režimy provozu dle DIN VDE 0833 - 2, svorkovnice pro připojení OPPO a hlavní přenosové relé na periferním modulu, 3 volně programovatelná relé, s možností funkce ve třech režimech. Přepínací kontakt, spínací kontakt s napájením a spínací kontakt s napájením a hlídáním vedení, možnost RS 232 nebo TTY v podobě modulu, možnost síťování s až 30 dalšími ústřednami, zachování provozu sběrnice i při zkratu a přerušení, paměť událostí až 10 000 hlášení, možnost připojení dvou akumulátorů s hlídáním a kontrolou.</t>
  </si>
  <si>
    <t>ks</t>
  </si>
  <si>
    <t>1*1</t>
  </si>
  <si>
    <t>Dodávka a montáž: Protipožární rozváděč EI 30, DP1, rozměry 660x1290x300, 2x větrací mřížka, prostup pro kabely v horní části, barva bílá</t>
  </si>
  <si>
    <t>Dodávka a montáž: Externí ovládácí a zobrazovací tablo obsluhy, Až 127 hlásičů a 32 V/V modulů na kruhové lince, režimy provozu dle DIN VDE 0833 - 2, svorkovnice pro připojení OPPO a hlavní přenosové relé na periferním modulu, 3 volně programovatelná relé, s možností funkce ve třech režimech. Přepínací kontakt, spínací kontakt s napájením a spínací kontakt s napájením a hlídáním vedení, možnost RS 232 nebo TTY v podobě modulu, možnost síťování s až 30 dalšími ústřednami, zachování provozu sběrnice i při zkratu a přerušení, paměť událostí až 10 000 hlášení, možnost připojení dvou akumulátorů s hlídáním a kontrolou.</t>
  </si>
  <si>
    <t>2*1</t>
  </si>
  <si>
    <t>Dodávka a montáž: Čelní ovládací panel ústředny - pro hlavní ústřednu (položka č.1)</t>
  </si>
  <si>
    <t>3*1</t>
  </si>
  <si>
    <t>Dodávka a montáž: Neutrální čelní panel - kryt prostoru skříně pro akumulátory</t>
  </si>
  <si>
    <t>Dodávka a montáž: Periferní modul pro připojení OPPO a 1 MM pozice</t>
  </si>
  <si>
    <t>Dodávka a montáž: Modul se třemi pozicemi pro mikromoduly</t>
  </si>
  <si>
    <t>Dodávka a montáž: Mikromodul essernet 62,5 kB</t>
  </si>
  <si>
    <t>Dodávka a montáž: Mikromodul maximálně pro 127 zařízení (inteligentní hlásiče požáru,nebo signalizační zařízení na sběrnici), délka kruhového vedení až 3,5 km Rychlá reaktivace signalizačních zařízení na sběrnici po zkratu v souladu s normou EN 54-13.</t>
  </si>
  <si>
    <t>4*1</t>
  </si>
  <si>
    <t>Dodávka a montáž: Mikromodul hlavní přenosové relé</t>
  </si>
  <si>
    <t>Dodávka a montáž: Svorkovnice pro připojení síťového mikromodulu</t>
  </si>
  <si>
    <t>Dodávka a montáž: Nosníková sada pro svorkovnice</t>
  </si>
  <si>
    <t>Dodávka a montáž: Modul 12 programovatelných výstupních relé</t>
  </si>
  <si>
    <t>Dodávka a montáž: Modul 4 In / 2 out - mudul pro výstupy EPS a ovládání zařízení</t>
  </si>
  <si>
    <t>6*1</t>
  </si>
  <si>
    <t>Dodávka a montáž: Skříň pro vstupní a výstupní moduly p.o.</t>
  </si>
  <si>
    <t>8*1</t>
  </si>
  <si>
    <t>Dodávka a montáž: Pomocný napájecí zdroj: Externí síťový zdroj 5A/24VDC 28Ah EN 54-4</t>
  </si>
  <si>
    <t>Dodávka a montáž: Akumulátor 12V / 24 Ah</t>
  </si>
  <si>
    <t>34</t>
  </si>
  <si>
    <t>10*1</t>
  </si>
  <si>
    <t>Dodávka a montáž: Hlásič požáru opticko-kouřový</t>
  </si>
  <si>
    <t>36</t>
  </si>
  <si>
    <t>223*1</t>
  </si>
  <si>
    <t>Dodávka a montáž: Hlásič požáru - termodiferenciální</t>
  </si>
  <si>
    <t>38</t>
  </si>
  <si>
    <t>44*1</t>
  </si>
  <si>
    <t>Dodávka a montáž: Hlásič požáru - multisenzorový se dvěma optickými komorami</t>
  </si>
  <si>
    <t>40</t>
  </si>
  <si>
    <t>5*1</t>
  </si>
  <si>
    <t>42</t>
  </si>
  <si>
    <t>Dodávka a montáž: Patice pro hlásiče</t>
  </si>
  <si>
    <t>44</t>
  </si>
  <si>
    <t>273*1</t>
  </si>
  <si>
    <t>Dodávka a montáž: Hlásič požáru tlačítkový s oddělovačem</t>
  </si>
  <si>
    <t>46</t>
  </si>
  <si>
    <t>42*1</t>
  </si>
  <si>
    <t>Dodávka a montáž: Skříň tlačítkového hlásiče IQ8 červená</t>
  </si>
  <si>
    <t>48</t>
  </si>
  <si>
    <t>39*1</t>
  </si>
  <si>
    <t>Dodávka a montáž: Skříň tlačítkového hlásiče IQ8 zelená</t>
  </si>
  <si>
    <t>50</t>
  </si>
  <si>
    <t>Dodávka a montáž: Obslužné pole požární ochrany</t>
  </si>
  <si>
    <t>52</t>
  </si>
  <si>
    <t>Dodávka a montáž: Klíčový trezor požární ochrany</t>
  </si>
  <si>
    <t>54</t>
  </si>
  <si>
    <t>Dodávka a montáž: Zábleskový maják</t>
  </si>
  <si>
    <t>56</t>
  </si>
  <si>
    <t>Dodávka a montáž: ZDP pro přenos na HZS, plná datová kounikace</t>
  </si>
  <si>
    <t>58</t>
  </si>
  <si>
    <t>Pomocné instalační práce, zednické výpomoci, koordinační práce</t>
  </si>
  <si>
    <t>60</t>
  </si>
  <si>
    <t>32*1</t>
  </si>
  <si>
    <t>D3</t>
  </si>
  <si>
    <t>Trasy</t>
  </si>
  <si>
    <t>Dodávka a montáž: Kabel 1x2x0,8 B2cas1d1 ( linka )</t>
  </si>
  <si>
    <t>62</t>
  </si>
  <si>
    <t>314*15+4*100</t>
  </si>
  <si>
    <t>Dodávka a montáž: Kabel PH 120R 1x2x0,8 - výstup EPS ( linka )</t>
  </si>
  <si>
    <t>64</t>
  </si>
  <si>
    <t>6*70</t>
  </si>
  <si>
    <t>33</t>
  </si>
  <si>
    <t>Dodávka a montáž: Kabel PH 120R 2x2x0,8 - výstup EPS ( sirény a linka pro V/V moduly)</t>
  </si>
  <si>
    <t>66</t>
  </si>
  <si>
    <t>34*50</t>
  </si>
  <si>
    <t>Dodávka a montáž: Kabel PH 120R 5x2x0,8 - výstup EPS ( sirény a linka pro V/V moduly)</t>
  </si>
  <si>
    <t>68</t>
  </si>
  <si>
    <t>2*10</t>
  </si>
  <si>
    <t>35</t>
  </si>
  <si>
    <t>Dodávka a montáž: Kabel PH 120R 10x2x0,8 - výstup EPS ( sirény a linka pro V/V moduly)</t>
  </si>
  <si>
    <t>70</t>
  </si>
  <si>
    <t>1*20</t>
  </si>
  <si>
    <t>Dodávka a montáž: Kabel PH 120R 3x2,5 - Napájení</t>
  </si>
  <si>
    <t>72</t>
  </si>
  <si>
    <t>3*50</t>
  </si>
  <si>
    <t>37</t>
  </si>
  <si>
    <t>Dodávka a montáž: Požární kabelová příchytka (pro kabely s funkční odolností při požáru)</t>
  </si>
  <si>
    <t>74</t>
  </si>
  <si>
    <t>3800*1</t>
  </si>
  <si>
    <t>Dodávka a montáž: Požární kotva pro uchycení příchytky</t>
  </si>
  <si>
    <t>76</t>
  </si>
  <si>
    <t>39</t>
  </si>
  <si>
    <t>Dodávka a montáž: Svazkový kabelový držák vč. kotvení - požární trasa</t>
  </si>
  <si>
    <t>78</t>
  </si>
  <si>
    <t>1066*1</t>
  </si>
  <si>
    <t>Dodávka a montáž: Drátěný žlab 100/50, kompletní vč. Kotvení, spojek, kotev, certifikovaná požární trasa dle 23/2008 sb.</t>
  </si>
  <si>
    <t>80</t>
  </si>
  <si>
    <t>2*6</t>
  </si>
  <si>
    <t>41</t>
  </si>
  <si>
    <t>Průraz zdivem, síla zdi do 300mm, otvor do 50x50mm</t>
  </si>
  <si>
    <t>82</t>
  </si>
  <si>
    <t>270*1</t>
  </si>
  <si>
    <t>Frézování drážky v cihelném zdivu včetně zapravení</t>
  </si>
  <si>
    <t>84</t>
  </si>
  <si>
    <t>155*10</t>
  </si>
  <si>
    <t>43</t>
  </si>
  <si>
    <t>Dodávka a montáž: Trubka PVC ohebná, 320N 25/18,3MM</t>
  </si>
  <si>
    <t>86</t>
  </si>
  <si>
    <t>18*10</t>
  </si>
  <si>
    <t>43.1</t>
  </si>
  <si>
    <t>Dodávka a montáž: Trubka PVC ohebná, 320N 20/14,1MM</t>
  </si>
  <si>
    <t>88</t>
  </si>
  <si>
    <t>128*10</t>
  </si>
  <si>
    <t>45</t>
  </si>
  <si>
    <t>43.2</t>
  </si>
  <si>
    <t>Dodávka a montáž: Trubka PVC ohebná, 320N 16/10,7MM</t>
  </si>
  <si>
    <t>90</t>
  </si>
  <si>
    <t>9*10</t>
  </si>
  <si>
    <t>Dodávka a montáž: Elektroinstalační lišta - bezhalogenová, 20x20mm - bílá, včetně instalačního materiálu</t>
  </si>
  <si>
    <t>92</t>
  </si>
  <si>
    <t>260</t>
  </si>
  <si>
    <t>47</t>
  </si>
  <si>
    <t>Dodávka a montáž: Elektroinstalační lišta - bezhalogenová, 40x20mm - bílá, včetně instalačního materiálu</t>
  </si>
  <si>
    <t>94</t>
  </si>
  <si>
    <t>2*30</t>
  </si>
  <si>
    <t>Dodávka a montáž: Krabice 100 PO IP66 s požární odolností, oranžová, keramická svorkovnice</t>
  </si>
  <si>
    <t>96</t>
  </si>
  <si>
    <t>14*1</t>
  </si>
  <si>
    <t>49</t>
  </si>
  <si>
    <t>Dodávka a montáž: Krabice KU 68 p.o.</t>
  </si>
  <si>
    <t>98</t>
  </si>
  <si>
    <t>67*1</t>
  </si>
  <si>
    <t>Dodávka a montáž: Krabice KO 97 p.o.</t>
  </si>
  <si>
    <t>100</t>
  </si>
  <si>
    <t>51</t>
  </si>
  <si>
    <t>Dodávka a montáž: Krabice KO 125 p.o.</t>
  </si>
  <si>
    <t>102</t>
  </si>
  <si>
    <t>Dodávka a montáž: Keramické svorkovnice (spojkování požárních kabelů)</t>
  </si>
  <si>
    <t>104</t>
  </si>
  <si>
    <t>21*1</t>
  </si>
  <si>
    <t>53</t>
  </si>
  <si>
    <t>Dodávka a montáž: Jistič 16A, chrar. - B</t>
  </si>
  <si>
    <t>106</t>
  </si>
  <si>
    <t>Dodávka a montáž: Protipožární ucpání prostupů do rozměru 50x50mm, požární odolnost 45 minut</t>
  </si>
  <si>
    <t>108</t>
  </si>
  <si>
    <t>164*1</t>
  </si>
  <si>
    <t>55</t>
  </si>
  <si>
    <t>Dodávka a montáž: Protipožární ucpání prostupů do rozměru 200x200mm, požární odolnost 45 minut</t>
  </si>
  <si>
    <t>110</t>
  </si>
  <si>
    <t>16*1</t>
  </si>
  <si>
    <t>Pomocné montážní práce: zednické výpomoci, bourací práce, koordinační práce, ztížené práce - instalace kabeláže do technického kanálu )</t>
  </si>
  <si>
    <t>112</t>
  </si>
  <si>
    <t>45*1</t>
  </si>
  <si>
    <t>57</t>
  </si>
  <si>
    <t>Stávající neřešené rozvody rozvody: odborné úpravy v trasách pro zajištění proti poškození nesouvisejících rozvodů neřešených instalací ve společných trasách</t>
  </si>
  <si>
    <t>114</t>
  </si>
  <si>
    <t>D4</t>
  </si>
  <si>
    <t>Ostatní</t>
  </si>
  <si>
    <t>Zkouška hlásiče (automatický, tlačítkový)</t>
  </si>
  <si>
    <t>116</t>
  </si>
  <si>
    <t>59</t>
  </si>
  <si>
    <t>Seznámení s obsluhou</t>
  </si>
  <si>
    <t>kpl</t>
  </si>
  <si>
    <t>118</t>
  </si>
  <si>
    <t>SW k ústředně</t>
  </si>
  <si>
    <t>120</t>
  </si>
  <si>
    <t>61</t>
  </si>
  <si>
    <t>Uvedení do trv. provozu - ústředna (programování, oživení, odzkoušení)</t>
  </si>
  <si>
    <t>122</t>
  </si>
  <si>
    <t>DMTZ a ekologická likvidace stáv.ústředny a prvků EPS a ER</t>
  </si>
  <si>
    <t>124</t>
  </si>
  <si>
    <t>63</t>
  </si>
  <si>
    <t>Výchozí revize elektro, kontrola provozuschopnosti,.. Dle vyhlášky č. 246/2001 Sb. V platném znění</t>
  </si>
  <si>
    <t>126</t>
  </si>
  <si>
    <t>Zajištění školení montážních pracovníku BOZP a PO na stavbě</t>
  </si>
  <si>
    <t>128</t>
  </si>
  <si>
    <t>65</t>
  </si>
  <si>
    <t>Dokumentace zdolávání požáru</t>
  </si>
  <si>
    <t>130</t>
  </si>
  <si>
    <t>Náklady na přesun materiálu, doprava</t>
  </si>
  <si>
    <t>132</t>
  </si>
  <si>
    <t>2023/PS/01-14-2 - D.1.4.2-Domácí rozhlas s nuceným poslechem</t>
  </si>
  <si>
    <t>D1 - Evakuační rozhlas</t>
  </si>
  <si>
    <t>Evakuační rozhlas</t>
  </si>
  <si>
    <t>Dodávka a montáž: Digitální výstupní modul - centrání řídící jednotka systému evakuačního rozhlasu dle EN54-16 a EN 60849, provedení modulu 4-24 má čtyři nezávislé audio kanály, každý audio kanál modulu 4-24 může ovládat 6 zón reproduktorů (celkem 24 reproduktorových zón)</t>
  </si>
  <si>
    <t>Dodávka a montáž: Systémový výkonový zesilovač 4x500W, 100V,EN-54-16</t>
  </si>
  <si>
    <t>Dodávka a montáž: Digitální stanice hlasatele s 12 volně konfigurovatelnými tlačítky, 13 LED kontrolkami, 1 mikrofonem a 1 reproduktorem, 1 externím audio vstupem a 1 externím audio výstupem. Certifikováno dle EN54-16</t>
  </si>
  <si>
    <t>Dodávka a montáž: Záložní kabel RC22</t>
  </si>
  <si>
    <t>Dodávka a montáž: Vstupně výstupní modul CIM, Certifikováno dle EN54-16</t>
  </si>
  <si>
    <t>Dodávka a montáž: Výstupní kabel zón jednotky digitálního výstupního modulu 4-24, 100V, 6 zón</t>
  </si>
  <si>
    <t>Dodávka a montáž: Výstupní kabel 2 zesilovače - digitální výstupní modul 4-24</t>
  </si>
  <si>
    <t>Dodávka a montáž: Vstupní kabel základní řídící jednotky - zesilovač, 0,5 m zelený</t>
  </si>
  <si>
    <t>Dodávka a montáž: Propojovací kabel základní řídící jednotky-posilující zdroj</t>
  </si>
  <si>
    <t>Dodávka a montáž: Koncový člen reproduktovové linky</t>
  </si>
  <si>
    <t>Dodávka a montáž: Nouzový napájecí zdroj</t>
  </si>
  <si>
    <t>Dodávka a montáž: Akumulátor 12V, 150Ah pro zálohování síťového zdroje</t>
  </si>
  <si>
    <t>Dodávka a montáž: Skříň RACK19",800x800, výška 42U, včetně kompletní potřebné výbavy (police, šrouby, připojení napájení, ventilační jednotky a termostatem)</t>
  </si>
  <si>
    <t>Dodávka a montáž: Sériové rozhraní obousměr, Adaptér TWI - RS 232 - 583386</t>
  </si>
  <si>
    <t>1*1 "datový propoj s ER</t>
  </si>
  <si>
    <t>Dodávka a montáž: Skříň pro modul seriového rozhraní</t>
  </si>
  <si>
    <t>Dodávka a montáž: Modul rozhraní RS232/ V24</t>
  </si>
  <si>
    <t>Dodávka a montáž: Mikromodul 62,5 kBd</t>
  </si>
  <si>
    <t>Dodávka a montáž: Adaptér TWI - RS 232 - 58338 - Certifikováno podle EN54-16</t>
  </si>
  <si>
    <t>Dodávka a montáž: Bílý vnitřní stropní reproduktor s výkonem 6 W, frekvenčním rozsahem 404 Hz–10,1 kHz a citlivostí 81 dB. Reproduktor má kovovou skříň, kovovou mřížku a šroubovací keramickou svorkovnici s tepelnou pojistkou. Pružinová montáž do podhledu. Zařízení splňuje normu EN 54-24.</t>
  </si>
  <si>
    <t>110*1</t>
  </si>
  <si>
    <t>Dodávka a montáž: Bílý vnitřní skříňový reproduktor s výkonem 6 W, frekvenčním rozsahem 197 Hz - 22 kHz a citlivostí 80 dB. Reproduktor má dřevěnou skříň, kovovou mřížku a šroubovací keramickou svorkovnici s tepelnou pojistkou. Montáž na omítku s krytím IP 54. Reproduktor splňuje normu EN 54-24.</t>
  </si>
  <si>
    <t>158*1</t>
  </si>
  <si>
    <t>Pomocné motážní práce, koordinační práce</t>
  </si>
  <si>
    <t>Dodávka a montáž: Kabel PH 120R 3x1,5 pro reproduktorové linky</t>
  </si>
  <si>
    <t>268*15</t>
  </si>
  <si>
    <t>12000*1</t>
  </si>
  <si>
    <t>120*1</t>
  </si>
  <si>
    <t>Dodávka a montáž: Kabel PH 120R 4x2x0,8 ( mikrofonní stanice)</t>
  </si>
  <si>
    <t>25*1+1*90</t>
  </si>
  <si>
    <t>Dodávka a montáž: Kabel 3x4 PH120- R (pro napájení systému)</t>
  </si>
  <si>
    <t>1*50</t>
  </si>
  <si>
    <t>Dodávka a montáž: Kabel PH 120R 5x2x0,8 ( propojení systému ERO s EPS)</t>
  </si>
  <si>
    <t>238*1</t>
  </si>
  <si>
    <t>Frézování drážky v cihelném zdivu a zapravení</t>
  </si>
  <si>
    <t>6*10</t>
  </si>
  <si>
    <t>Dodávka a montáž: Jistič 20A</t>
  </si>
  <si>
    <t>1*1 " instalace do silnorpudých rozvaděčů pro napájení zasilovačů</t>
  </si>
  <si>
    <t>12*1</t>
  </si>
  <si>
    <t>40*1</t>
  </si>
  <si>
    <t>Dodávka a montáž: Drobný a pomocný montážní materiál (štítky, záslepky, šroubky, spotřební materiál)</t>
  </si>
  <si>
    <t>Oživení, odzkoušení, nastavení zařízení, konfigurace</t>
  </si>
  <si>
    <t>Náklady na dopravu</t>
  </si>
  <si>
    <t>Výchozí revize dle vyhlášky č.246/2001 Sb.</t>
  </si>
  <si>
    <t>2023/PS/01-VON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</si>
  <si>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</si>
  <si>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</si>
  <si>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</si>
  <si>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</si>
  <si>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</si>
  <si>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</si>
  <si>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</si>
  <si>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</si>
  <si>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</si>
  <si>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</si>
  <si>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011503000</t>
  </si>
  <si>
    <t>Stavební průzkum bez rozlišení</t>
  </si>
  <si>
    <t>1024</t>
  </si>
  <si>
    <t>227920000</t>
  </si>
  <si>
    <t>https://podminky.urs.cz/item/CS_URS_2023_02/011503000</t>
  </si>
  <si>
    <t>0132440-01</t>
  </si>
  <si>
    <t>Dokumentace pro provádění stavby (dílenská dokumentace)</t>
  </si>
  <si>
    <t>-149624940</t>
  </si>
  <si>
    <t>Poznámka k položce:_x000D_
Zpracování dílenských dokumentací (výkresy výztuže, interiér,ocelové k-ce,zámečnické a truhlářské výrobky apod.)-dle smlouvy o dílo.</t>
  </si>
  <si>
    <t>013254000</t>
  </si>
  <si>
    <t>Dokumentace skutečného provedení stavby</t>
  </si>
  <si>
    <t>-585041087</t>
  </si>
  <si>
    <t>https://podminky.urs.cz/item/CS_URS_2023_02/013254000</t>
  </si>
  <si>
    <t>Poznámka k položce:_x000D_
Dokumentace skutečného provedení bude provedena podle následujících zásad:_x000D__x000D__x000D_
Do projektové dokumentace pro provedení stavby všech stavebních objektů a provozních souborů budou zřetelně vyznačeny všechny změny, k nimž došlo v průběhu zhotovení díla._x000D__x000D__x000D_
Ty části projektové dokumentace pro provedení stavby, u kterých nedošlo k žádným změnám, budou označeny nápisem """"beze změn""""._x000D__x000D__x000D_
Každý výkres dokumentace skutečného provedení stavby bude opatřen jménem a příjmením osoby, která změny zakreslila, jejím podpisem a razítkem zhotovitele._x000D__x000D__x000D_
U výkresů obsahujících změnu proti projektu pro provedení stavby bude přiložen i doklad, ze kterého bude vyplývat projednání změny s odpovědnou osobou objednatele a její souhlasné stanovisko._x000D__x000D__x000D_
Projektovou dokumentace skutečného provedení, se zakreslením změn, 2x v tištěné podobě, 1x v digitální podobě, která bude vytvořena ve formátu vektorové CAD grafiky DGN (BENTLEY MicroStation), DWG (AutoCAD Graphics Autodesk) a/nebo DXF (Data eXchange File). Textové části je možno vytvářet ve formátech RTF (Rich Text File) nebo DOC (Microsoft Word)._x000D__x000D__x000D_
_x000D__x000D__x000D_
DLE SMLOUVY O DÍLO  (vč.profesí)</t>
  </si>
  <si>
    <t>VRN3</t>
  </si>
  <si>
    <t>Zařízení staveniště</t>
  </si>
  <si>
    <t>030001000</t>
  </si>
  <si>
    <t>1002136856</t>
  </si>
  <si>
    <t>https://podminky.urs.cz/item/CS_URS_2023_02/030001000</t>
  </si>
  <si>
    <t>Poznámka k položce:_x000D_
Zařízení staveniště obsahuje náklady na:_x000D__x000D__x000D_
-předání a převzetí staveniště_x000D__x000D__x000D_
-terénní úpravy zařízení staveniště (jsou to např.náklady na hlavní terénní úpravy: přípravu základové roviny pro uložení mobilních buněk, terénní úpravy pro zřízení provizorních komunikací apod.)_x000D__x000D__x000D_
-náklady na stavení buňky (náklady na zřízení, demontáž a opotřebení nebo pronájem stavebních buněk, na kanceláře, stavební sklady, mobilní WC, umývárny, sprchy, apod. Náleží sem i případy, kdy jsou pro tyto účely přizpůsobeny stávající objekty.)_x000D__x000D__x000D_
-provizorní komunikace (jedná se o náklady související se zřízením provizorních silnic,chodníků,popř.jeřábových drah,zřízení provizorních lávek,můstků,schodišť,ramp apod. a to v jakémkoliv materiálovém provedení,přes jakékoliv konstrukce či překážky sloužících k vybavení staveniště.)_x000D__x000D_
-mechanizace staveniště_x000D__x000D__x000D_
-skládky na staveništi (náklady související se zřízením skládek na staveništi a jejich zrušením)_x000D__x000D__x000D_
-náklady na provoz a údržbu vybavení staveniště (úklid staveniště po dobu realizace díla a před protokolárním předáním a převzetím díla.Provádění denního hrubého úklidu, po skončení prací každé z etap, případně části provedení čistého úklidu mokrou cestou.Provedení opatření proti vnikání prachu, nečistot a nadměrného hluku souvisejícího se stavbou do okolí.)_x000D__x000D__x000D_
-energie pro zařízení staveniště (náklady na připojení zařízení staveniště na inženýrské sítě (elektro,voda,kanalizace, apod.) včetně elektroměrů, vodoměrů aj. a zřízení požadovaných odběrných míst, včetně nákladů na případné související výkopy. Zahrnuje i náklady na odebírané energie.)_x000D__x000D__x000D_
-oplocení staveniště_x000D__x000D__x000D_
-opatření na ochranu pozemků sousedících se staveništěm (náklady na případná opatření na ochranu sousedních pozemků proti poškození a znečištění.)_x000D__x000D_
-dopravní značení na staveništi (jedná se o dopravní značení na staveništi a v jeho bezprostředním okolí, včetně značení staveniště pro probíhající provoz investora nebo třetích osob. Zajištění dopravního značení k dopravním omezením, jejich údržba, přemísťování po dobu realizace díla a následné odstranění po předání díla.)_x000D__x000D__x000D_
-osvětlení staveniště (náklady na osvětlení jsou řešeny podle rozsahu a charakteru staveniště -vč.rozvodných skříní.)_x000D__x000D__x000D_
-informační tabule na staveništi (zohledňuje náklady na vyrobení a osazení informačních tabulí (označení) stavby -jejich údržba, přemísťování po dobu realizace díla a následné odstranění po předání díla. Řádné vyznačení obvodu staveniště informačními a výstražnými tabulkami.)_x000D__x000D__x000D_
-alarm, strážní služba staveniště (zabezpečení staveniště -např.technické opatření,strážní služba,zabezpečení přístupů ke skladům, apod.)_x000D__x000D_
-pronájem ploch (zábor veřejných prostranství a prostranství okolo stavby před zahájením stavby a jejich uvedení do původního stavu, vč.poplatku za pronájem ploch,projednání a zajištění případného zvláštního užívání komunikací a veřejných ploch včetně úhrady)_x000D__x000D__x000D_
-rozebrání, bourání a odvoz zařízení staveniště (postihuje náklady na rozebrání, bourání a odvoz veškerého zařízení staveniště,vč.přípojek energií a jejich odvoz, úklid ploch, na kterých bylo zařízení staveniště provozováno -jsou zde zahrnuty veškeré náklady této povahy mimo úpravu terénu do původního stavu)_x000D__x000D__x000D_
-úprava terénu po zrušení zařízení staveniště (jedná se o náklady za práce, jejichž smyslem je uvedení místa zařízení staveniště do původního stavu. Uvedení všech povrchů dotčených stavbou do původního stavu-komunikace,chodníky,zeleň,…)._x000D__x000D__x000D_
Rozsah je dán požadavky investora (viz.smlouva o dílo)._x000D_</t>
  </si>
  <si>
    <t>VRN4</t>
  </si>
  <si>
    <t>Inženýrská činnost</t>
  </si>
  <si>
    <t>0425030-01</t>
  </si>
  <si>
    <t>BOZP na staveništi vč.koordinátora</t>
  </si>
  <si>
    <t>-228935179</t>
  </si>
  <si>
    <t>Poznámka k položce:_x000D_
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řád), vč.příslušného značení uvnitř budov i na venkovních plochách._x000D__x000D__x000D_
Účelem BOZP je zajistit bezpečnost práce a ochranu zdraví na staveništi, eliminovat rizika ohrožení zdraví a majetku, zajistit ochranu životního prostředí a předejít vzniku mimořádných událostí. _x000D__x000D__x000D_
Předpokládá se jmenování koordinátora BOZP na staveništi, určeného zadavatelem stavby k provádění stanovených činností při realizaci stavby._x000D__x000D__x000D_
Budou stanoveny provozní předpisy, podmínky pro dopravu._x000D__x000D__x000D_
Bude stanoveno vymezení činnosti, rozsah prací a stanovení odpovědnosti v BOZP, rizika provádění stavby._x000D__x000D_
_x000D__x000D_
Zajištění a zabezpečení BOZP - dodržení podmínek plánu BOZP na staveništi, technické a ochranné konstrukce a zařízení dle požadavků koordinátora BOZP (práce ve výškách), tak aby byla zajištěna bezpečná zdraví neohrožující práce po celou dobu rekonstrukce.(ochranné konstrukce, záchytné systémy, dočasná lešení, zábradlí ochranné sítě a konstrukce, technické vybavení, technické vybavení,, ochranné vybavení, dočasné ochranné konstrukce ve výškách)._x000D__x000D_
Dodržení podmínek BOZP při práci ve výškách (dočasná lešení, zábradlí, ochranné sítě a konstrukce, technické vybavení, ochranné vybavení, dočasné ochranné konstrukce ve výškách, zajištění nebezpečných prostorů, stálý dozor při bouracích pracích, OOPP proti pádu z výšky, práce ve výtahové šachtě), atd._x000D__x000D__x000D_
plný popis viz.SoD</t>
  </si>
  <si>
    <t>045002000</t>
  </si>
  <si>
    <t>Kompletační a koordinační činnost</t>
  </si>
  <si>
    <t>-220255870</t>
  </si>
  <si>
    <t>https://podminky.urs.cz/item/CS_URS_2023_02/045002000</t>
  </si>
  <si>
    <t>Poznámka k položce:_x000D_
Jedná se o zajišťování:_x000D__x000D__x000D_
* činností souvisejících se zakázkou-tj.účastí všech zainteresovaných osob ve všech fázích přípravy,realizace i dokončení zakázky,komplexního vyzkoušení a měření, odstranění vad díla podléhajících záruční lhůtě._x000D__x000D__x000D_
* poradenství (technická pomoc,aj.)_x000D__x000D__x000D_
* zpracování technologických postupů prováděných prací*podkladů (výkresů,rozpočtů,posudků,zkoušek,protokolů apod.)včetně zakreslování změn do výkresů, ke kterým došlo v průběhu výstavby._x000D__x000D__x000D_
* účasti zástupců zainteresovaných stran na jednáních,zkouškách,odevzdávání a přebírání konstrukcí,objektů a celků._x000D__x000D__x000D_
* kontroly činností na staveništi,výše uvedených činností i souvisejících správních činností._x000D__x000D__x000D_
*vypracování provozních řádů, návodů na provoz a údržbu,uživatelská dokumentace (návod k použití)_x000D__x000D_
*zpracování podrobné fotodokumentace v průběhu provádění stavby (zejména před zakrytím instalovaných konstrukcí a prvků instalací)_x000D__x000D_
*předložení výsledku hygienického rozboru vody dle požadavků KHS_x000D__x000D__x000D_
Předání záručních listů, popř. návodů k obsluze v českém jazyce._x000D__x000D__x000D_
Zajištění a předání atestů a dokladů o požadovaných vlastnostech výrobků k předání předmětu veřejné zakázky ( vč.případných prohlášení o shodě dle zákona č. 22/1997 Sb. O technických požadavcích na výrobky)._x000D__x000D__x000D_
Zajištění a provedení všech nutných zkoušek dle norem ČSN případně jiných norem, revizí (vč.revizí a zkoušek pro profese:EL,VZT,ÚT,ZTI,MaR,přípojky,apod.) vztahujících se k prováděnému předmětu veřejné zakázky, vč. pořízení protokolů (např.odtrhové zkoušky,výtažné,únosnost podloží,apod.)._x000D__x000D__x000D_
Oznámení zahájení stavebních prací správcům sítí před zahájením prací v souladu s projektovou dokumentací, platnými rozhodnutími a vyjádřeními._x000D__x000D__x000D_
Předložení dokladů o nezávadném zneškodňování odpadu._x000D__x000D__x000D_
_x000D__x000D__x000D_
ROZSAH JE DÁN SMLUVNÍMI PODMÍNKAMI._x000D_</t>
  </si>
  <si>
    <t>VRN7</t>
  </si>
  <si>
    <t>Provozní vlivy</t>
  </si>
  <si>
    <t>071002000</t>
  </si>
  <si>
    <t>Provoz investora, třetích osob</t>
  </si>
  <si>
    <t>-1113042618</t>
  </si>
  <si>
    <t>https://podminky.urs.cz/item/CS_URS_2023_02/071002000</t>
  </si>
  <si>
    <t>Poznámka k položce:_x000D_
Náklady na ztížené provádění stavebních prací v důsledku nepřerušeného provozu na staveništi nebo v případech nepřerušeného provozu v objektech v nichž se stavební práce provádí. Náklady na provizorní oddělení stavebních prací od provozu objektu.	Náklady na několikanásobný úklid a stěhování zařízení v průběhu výstavby.</t>
  </si>
  <si>
    <t>VRN9</t>
  </si>
  <si>
    <t>Ostatní náklady</t>
  </si>
  <si>
    <t>0910030-01</t>
  </si>
  <si>
    <t>Nakládání s odpady</t>
  </si>
  <si>
    <t>1624183290</t>
  </si>
  <si>
    <t>Poznámka k položce:_x000D_
Likvidace, odvoz a uložení odpadů ze stavby (obaly materiálů, ztratné-prořez) na skládku v souladu s ustanoveními zákona č. 185/2001 Sb., o odpadech, protokol o uložení.</t>
  </si>
  <si>
    <t>091504000</t>
  </si>
  <si>
    <t>Náklady související s publikační činností</t>
  </si>
  <si>
    <t>-1662331329</t>
  </si>
  <si>
    <t>https://podminky.urs.cz/item/CS_URS_2023_02/091504000</t>
  </si>
  <si>
    <t>Poznámka k položce:_x000D_
Zahrnuje zejména náklady na informační tabuli dle SOD a tabuli formátu A3._x000D_
Povinnost konzultovat grafický název velkoplošného reklamního panelu a stálé vysvětlující tabule dle oficiálního názvu projektu (upřesněno zadavatelem).</t>
  </si>
  <si>
    <t>0921030-01</t>
  </si>
  <si>
    <t>Náklady na zkušební provoz a náhradní opaření výpadku PBZ - dle dokumetu "Zásady organizace výstavby" data 04/2023</t>
  </si>
  <si>
    <t>1110947018</t>
  </si>
  <si>
    <t>Poznámka k položce:_x000D_
pro všechny profese v rozsahu jejich požadavků (viz.smlouva o dílo)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</si>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</sst>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40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8" fillId="0" borderId="0" xfId="0" applyFont="1" applyAlignment="1" applyProtection="1">
      <alignment vertical="center" wrapText="1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12" fillId="0" borderId="20" xfId="0" applyFont="1" applyBorder="1" applyAlignment="1" applyProtection="1">
      <alignment vertical="center"/>
    </xf>
    <xf numFmtId="0" fontId="12" fillId="0" borderId="21" xfId="0" applyFont="1" applyBorder="1" applyAlignment="1" applyProtection="1">
      <alignment vertical="center"/>
    </xf>
    <xf numFmtId="0" fontId="12" fillId="0" borderId="22" xfId="0" applyFont="1" applyBorder="1" applyAlignment="1" applyProtection="1">
      <alignment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center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8" fillId="0" borderId="0" xfId="0" applyNumberFormat="1" applyFont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0" xfId="0" applyFont="1" applyAlignment="1">
      <alignment horizontal="left" vertical="top" wrapText="1"/>
    </xf>
    <xf numFmtId="0" fontId="42" fillId="0" borderId="1" xfId="0" applyFont="1" applyBorder="1" applyAlignment="1">
      <alignment horizontal="center" vertical="center"/>
    </xf>
    <xf numFmtId="0" fontId="42" fillId="0" borderId="1" xfId="0" applyFont="1" applyBorder="1" applyAlignment="1">
      <alignment horizontal="center" vertical="center" wrapText="1"/>
    </xf>
    <xf numFmtId="0" fontId="43" fillId="0" borderId="29" xfId="0" applyFont="1" applyBorder="1" applyAlignment="1">
      <alignment horizontal="left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wrapText="1"/>
    </xf>
    <xf numFmtId="49" fontId="44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2/997006002" TargetMode="External"/><Relationship Id="rId13" Type="http://schemas.openxmlformats.org/officeDocument/2006/relationships/hyperlink" Target="https://podminky.urs.cz/item/CS_URS_2023_02/998017002" TargetMode="External"/><Relationship Id="rId18" Type="http://schemas.openxmlformats.org/officeDocument/2006/relationships/hyperlink" Target="https://podminky.urs.cz/item/CS_URS_2023_02/998741102" TargetMode="External"/><Relationship Id="rId26" Type="http://schemas.openxmlformats.org/officeDocument/2006/relationships/hyperlink" Target="https://podminky.urs.cz/item/CS_URS_2023_02/784111001" TargetMode="External"/><Relationship Id="rId3" Type="http://schemas.openxmlformats.org/officeDocument/2006/relationships/hyperlink" Target="https://podminky.urs.cz/item/CS_URS_2023_02/619996117" TargetMode="External"/><Relationship Id="rId21" Type="http://schemas.openxmlformats.org/officeDocument/2006/relationships/hyperlink" Target="https://podminky.urs.cz/item/CS_URS_2023_02/763121714" TargetMode="External"/><Relationship Id="rId7" Type="http://schemas.openxmlformats.org/officeDocument/2006/relationships/hyperlink" Target="https://podminky.urs.cz/item/CS_URS_2023_02/977151218" TargetMode="External"/><Relationship Id="rId12" Type="http://schemas.openxmlformats.org/officeDocument/2006/relationships/hyperlink" Target="https://podminky.urs.cz/item/CS_URS_2023_02/997013871" TargetMode="External"/><Relationship Id="rId17" Type="http://schemas.openxmlformats.org/officeDocument/2006/relationships/hyperlink" Target="https://podminky.urs.cz/item/CS_URS_2023_02/741920431" TargetMode="External"/><Relationship Id="rId25" Type="http://schemas.openxmlformats.org/officeDocument/2006/relationships/hyperlink" Target="https://podminky.urs.cz/item/CS_URS_2023_02/998763302" TargetMode="External"/><Relationship Id="rId2" Type="http://schemas.openxmlformats.org/officeDocument/2006/relationships/hyperlink" Target="https://podminky.urs.cz/item/CS_URS_2023_02/619991011" TargetMode="External"/><Relationship Id="rId16" Type="http://schemas.openxmlformats.org/officeDocument/2006/relationships/hyperlink" Target="https://podminky.urs.cz/item/CS_URS_2023_02/741920331" TargetMode="External"/><Relationship Id="rId20" Type="http://schemas.openxmlformats.org/officeDocument/2006/relationships/hyperlink" Target="https://podminky.urs.cz/item/CS_URS_2023_02/763121712" TargetMode="External"/><Relationship Id="rId29" Type="http://schemas.openxmlformats.org/officeDocument/2006/relationships/drawing" Target="../drawings/drawing2.xml"/><Relationship Id="rId1" Type="http://schemas.openxmlformats.org/officeDocument/2006/relationships/hyperlink" Target="https://podminky.urs.cz/item/CS_URS_2023_02/619991001" TargetMode="External"/><Relationship Id="rId6" Type="http://schemas.openxmlformats.org/officeDocument/2006/relationships/hyperlink" Target="https://podminky.urs.cz/item/CS_URS_2023_02/952901111" TargetMode="External"/><Relationship Id="rId11" Type="http://schemas.openxmlformats.org/officeDocument/2006/relationships/hyperlink" Target="https://podminky.urs.cz/item/CS_URS_2023_02/997013509" TargetMode="External"/><Relationship Id="rId24" Type="http://schemas.openxmlformats.org/officeDocument/2006/relationships/hyperlink" Target="https://podminky.urs.cz/item/CS_URS_2023_02/763172411" TargetMode="External"/><Relationship Id="rId5" Type="http://schemas.openxmlformats.org/officeDocument/2006/relationships/hyperlink" Target="https://podminky.urs.cz/item/CS_URS_2023_02/949101111" TargetMode="External"/><Relationship Id="rId15" Type="http://schemas.openxmlformats.org/officeDocument/2006/relationships/hyperlink" Target="https://podminky.urs.cz/item/CS_URS_2023_02/741920204" TargetMode="External"/><Relationship Id="rId23" Type="http://schemas.openxmlformats.org/officeDocument/2006/relationships/hyperlink" Target="https://podminky.urs.cz/item/CS_URS_2023_02/763121751" TargetMode="External"/><Relationship Id="rId28" Type="http://schemas.openxmlformats.org/officeDocument/2006/relationships/hyperlink" Target="https://podminky.urs.cz/item/CS_URS_2023_02/784221101" TargetMode="External"/><Relationship Id="rId10" Type="http://schemas.openxmlformats.org/officeDocument/2006/relationships/hyperlink" Target="https://podminky.urs.cz/item/CS_URS_2023_02/997013501" TargetMode="External"/><Relationship Id="rId19" Type="http://schemas.openxmlformats.org/officeDocument/2006/relationships/hyperlink" Target="https://podminky.urs.cz/item/CS_URS_2023_02/763121421" TargetMode="External"/><Relationship Id="rId4" Type="http://schemas.openxmlformats.org/officeDocument/2006/relationships/hyperlink" Target="https://podminky.urs.cz/item/CS_URS_2023_02/619996145" TargetMode="External"/><Relationship Id="rId9" Type="http://schemas.openxmlformats.org/officeDocument/2006/relationships/hyperlink" Target="https://podminky.urs.cz/item/CS_URS_2023_02/997013153" TargetMode="External"/><Relationship Id="rId14" Type="http://schemas.openxmlformats.org/officeDocument/2006/relationships/hyperlink" Target="https://podminky.urs.cz/item/CS_URS_2023_02/741920112" TargetMode="External"/><Relationship Id="rId22" Type="http://schemas.openxmlformats.org/officeDocument/2006/relationships/hyperlink" Target="https://podminky.urs.cz/item/CS_URS_2023_02/763121716" TargetMode="External"/><Relationship Id="rId27" Type="http://schemas.openxmlformats.org/officeDocument/2006/relationships/hyperlink" Target="https://podminky.urs.cz/item/CS_URS_2023_02/784181121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3_02/030001000" TargetMode="External"/><Relationship Id="rId7" Type="http://schemas.openxmlformats.org/officeDocument/2006/relationships/drawing" Target="../drawings/drawing5.xml"/><Relationship Id="rId2" Type="http://schemas.openxmlformats.org/officeDocument/2006/relationships/hyperlink" Target="https://podminky.urs.cz/item/CS_URS_2023_02/013254000" TargetMode="External"/><Relationship Id="rId1" Type="http://schemas.openxmlformats.org/officeDocument/2006/relationships/hyperlink" Target="https://podminky.urs.cz/item/CS_URS_2023_02/011503000" TargetMode="External"/><Relationship Id="rId6" Type="http://schemas.openxmlformats.org/officeDocument/2006/relationships/hyperlink" Target="https://podminky.urs.cz/item/CS_URS_2023_02/091504000" TargetMode="External"/><Relationship Id="rId5" Type="http://schemas.openxmlformats.org/officeDocument/2006/relationships/hyperlink" Target="https://podminky.urs.cz/item/CS_URS_2023_02/071002000" TargetMode="External"/><Relationship Id="rId4" Type="http://schemas.openxmlformats.org/officeDocument/2006/relationships/hyperlink" Target="https://podminky.urs.cz/item/CS_URS_2023_02/045002000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61"/>
  <sheetViews>
    <sheetView showGridLines="0" tabSelected="1" workbookViewId="0">
      <selection activeCell="D59" sqref="D59:H59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pans="1:74" s="1" customFormat="1" ht="36.950000000000003" customHeight="1">
      <c r="AR2" s="388"/>
      <c r="AS2" s="388"/>
      <c r="AT2" s="388"/>
      <c r="AU2" s="388"/>
      <c r="AV2" s="388"/>
      <c r="AW2" s="388"/>
      <c r="AX2" s="388"/>
      <c r="AY2" s="388"/>
      <c r="AZ2" s="388"/>
      <c r="BA2" s="388"/>
      <c r="BB2" s="388"/>
      <c r="BC2" s="388"/>
      <c r="BD2" s="388"/>
      <c r="BE2" s="388"/>
      <c r="BS2" s="19" t="s">
        <v>6</v>
      </c>
      <c r="BT2" s="19" t="s">
        <v>7</v>
      </c>
    </row>
    <row r="3" spans="1:74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pans="1:74" s="1" customFormat="1" ht="24.95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pans="1:74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372" t="s">
        <v>14</v>
      </c>
      <c r="L5" s="373"/>
      <c r="M5" s="373"/>
      <c r="N5" s="373"/>
      <c r="O5" s="373"/>
      <c r="P5" s="373"/>
      <c r="Q5" s="373"/>
      <c r="R5" s="373"/>
      <c r="S5" s="373"/>
      <c r="T5" s="373"/>
      <c r="U5" s="373"/>
      <c r="V5" s="373"/>
      <c r="W5" s="373"/>
      <c r="X5" s="373"/>
      <c r="Y5" s="373"/>
      <c r="Z5" s="373"/>
      <c r="AA5" s="373"/>
      <c r="AB5" s="373"/>
      <c r="AC5" s="373"/>
      <c r="AD5" s="373"/>
      <c r="AE5" s="373"/>
      <c r="AF5" s="373"/>
      <c r="AG5" s="373"/>
      <c r="AH5" s="373"/>
      <c r="AI5" s="373"/>
      <c r="AJ5" s="373"/>
      <c r="AK5" s="373"/>
      <c r="AL5" s="373"/>
      <c r="AM5" s="373"/>
      <c r="AN5" s="373"/>
      <c r="AO5" s="373"/>
      <c r="AP5" s="24"/>
      <c r="AQ5" s="24"/>
      <c r="AR5" s="22"/>
      <c r="BE5" s="369" t="s">
        <v>15</v>
      </c>
      <c r="BS5" s="19" t="s">
        <v>6</v>
      </c>
    </row>
    <row r="6" spans="1:74" s="1" customFormat="1" ht="36.950000000000003" customHeight="1">
      <c r="B6" s="23"/>
      <c r="C6" s="24"/>
      <c r="D6" s="30" t="s">
        <v>16</v>
      </c>
      <c r="E6" s="24"/>
      <c r="F6" s="24"/>
      <c r="G6" s="24"/>
      <c r="H6" s="24"/>
      <c r="I6" s="24"/>
      <c r="J6" s="24"/>
      <c r="K6" s="374" t="s">
        <v>17</v>
      </c>
      <c r="L6" s="373"/>
      <c r="M6" s="373"/>
      <c r="N6" s="373"/>
      <c r="O6" s="373"/>
      <c r="P6" s="373"/>
      <c r="Q6" s="373"/>
      <c r="R6" s="373"/>
      <c r="S6" s="373"/>
      <c r="T6" s="373"/>
      <c r="U6" s="373"/>
      <c r="V6" s="373"/>
      <c r="W6" s="373"/>
      <c r="X6" s="373"/>
      <c r="Y6" s="373"/>
      <c r="Z6" s="373"/>
      <c r="AA6" s="373"/>
      <c r="AB6" s="373"/>
      <c r="AC6" s="373"/>
      <c r="AD6" s="373"/>
      <c r="AE6" s="373"/>
      <c r="AF6" s="373"/>
      <c r="AG6" s="373"/>
      <c r="AH6" s="373"/>
      <c r="AI6" s="373"/>
      <c r="AJ6" s="373"/>
      <c r="AK6" s="373"/>
      <c r="AL6" s="373"/>
      <c r="AM6" s="373"/>
      <c r="AN6" s="373"/>
      <c r="AO6" s="373"/>
      <c r="AP6" s="24"/>
      <c r="AQ6" s="24"/>
      <c r="AR6" s="22"/>
      <c r="BE6" s="370"/>
      <c r="BS6" s="19" t="s">
        <v>6</v>
      </c>
    </row>
    <row r="7" spans="1:74" s="1" customFormat="1" ht="12" customHeight="1">
      <c r="B7" s="23"/>
      <c r="C7" s="24"/>
      <c r="D7" s="31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1" t="s">
        <v>20</v>
      </c>
      <c r="AL7" s="24"/>
      <c r="AM7" s="24"/>
      <c r="AN7" s="29" t="s">
        <v>21</v>
      </c>
      <c r="AO7" s="24"/>
      <c r="AP7" s="24"/>
      <c r="AQ7" s="24"/>
      <c r="AR7" s="22"/>
      <c r="BE7" s="370"/>
      <c r="BS7" s="19" t="s">
        <v>6</v>
      </c>
    </row>
    <row r="8" spans="1:74" s="1" customFormat="1" ht="12" customHeight="1">
      <c r="B8" s="23"/>
      <c r="C8" s="24"/>
      <c r="D8" s="31" t="s">
        <v>22</v>
      </c>
      <c r="E8" s="24"/>
      <c r="F8" s="24"/>
      <c r="G8" s="24"/>
      <c r="H8" s="24"/>
      <c r="I8" s="24"/>
      <c r="J8" s="24"/>
      <c r="K8" s="29" t="s">
        <v>23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1" t="s">
        <v>24</v>
      </c>
      <c r="AL8" s="24"/>
      <c r="AM8" s="24"/>
      <c r="AN8" s="32" t="s">
        <v>25</v>
      </c>
      <c r="AO8" s="24"/>
      <c r="AP8" s="24"/>
      <c r="AQ8" s="24"/>
      <c r="AR8" s="22"/>
      <c r="BE8" s="370"/>
      <c r="BS8" s="19" t="s">
        <v>6</v>
      </c>
    </row>
    <row r="9" spans="1:74" s="1" customFormat="1" ht="14.45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70"/>
      <c r="BS9" s="19" t="s">
        <v>6</v>
      </c>
    </row>
    <row r="10" spans="1:74" s="1" customFormat="1" ht="12" customHeight="1">
      <c r="B10" s="23"/>
      <c r="C10" s="24"/>
      <c r="D10" s="31" t="s">
        <v>26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1" t="s">
        <v>27</v>
      </c>
      <c r="AL10" s="24"/>
      <c r="AM10" s="24"/>
      <c r="AN10" s="29" t="s">
        <v>21</v>
      </c>
      <c r="AO10" s="24"/>
      <c r="AP10" s="24"/>
      <c r="AQ10" s="24"/>
      <c r="AR10" s="22"/>
      <c r="BE10" s="370"/>
      <c r="BS10" s="19" t="s">
        <v>6</v>
      </c>
    </row>
    <row r="11" spans="1:74" s="1" customFormat="1" ht="18.399999999999999" customHeight="1">
      <c r="B11" s="23"/>
      <c r="C11" s="24"/>
      <c r="D11" s="24"/>
      <c r="E11" s="29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1" t="s">
        <v>29</v>
      </c>
      <c r="AL11" s="24"/>
      <c r="AM11" s="24"/>
      <c r="AN11" s="29" t="s">
        <v>21</v>
      </c>
      <c r="AO11" s="24"/>
      <c r="AP11" s="24"/>
      <c r="AQ11" s="24"/>
      <c r="AR11" s="22"/>
      <c r="BE11" s="370"/>
      <c r="BS11" s="19" t="s">
        <v>6</v>
      </c>
    </row>
    <row r="12" spans="1:74" s="1" customFormat="1" ht="6.95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70"/>
      <c r="BS12" s="19" t="s">
        <v>6</v>
      </c>
    </row>
    <row r="13" spans="1:74" s="1" customFormat="1" ht="12" customHeight="1">
      <c r="B13" s="23"/>
      <c r="C13" s="24"/>
      <c r="D13" s="31" t="s">
        <v>30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1" t="s">
        <v>27</v>
      </c>
      <c r="AL13" s="24"/>
      <c r="AM13" s="24"/>
      <c r="AN13" s="33" t="s">
        <v>31</v>
      </c>
      <c r="AO13" s="24"/>
      <c r="AP13" s="24"/>
      <c r="AQ13" s="24"/>
      <c r="AR13" s="22"/>
      <c r="BE13" s="370"/>
      <c r="BS13" s="19" t="s">
        <v>6</v>
      </c>
    </row>
    <row r="14" spans="1:74" ht="12.75">
      <c r="B14" s="23"/>
      <c r="C14" s="24"/>
      <c r="D14" s="24"/>
      <c r="E14" s="375" t="s">
        <v>31</v>
      </c>
      <c r="F14" s="376"/>
      <c r="G14" s="376"/>
      <c r="H14" s="376"/>
      <c r="I14" s="376"/>
      <c r="J14" s="376"/>
      <c r="K14" s="376"/>
      <c r="L14" s="376"/>
      <c r="M14" s="376"/>
      <c r="N14" s="376"/>
      <c r="O14" s="376"/>
      <c r="P14" s="376"/>
      <c r="Q14" s="376"/>
      <c r="R14" s="376"/>
      <c r="S14" s="376"/>
      <c r="T14" s="376"/>
      <c r="U14" s="376"/>
      <c r="V14" s="376"/>
      <c r="W14" s="376"/>
      <c r="X14" s="376"/>
      <c r="Y14" s="376"/>
      <c r="Z14" s="376"/>
      <c r="AA14" s="376"/>
      <c r="AB14" s="376"/>
      <c r="AC14" s="376"/>
      <c r="AD14" s="376"/>
      <c r="AE14" s="376"/>
      <c r="AF14" s="376"/>
      <c r="AG14" s="376"/>
      <c r="AH14" s="376"/>
      <c r="AI14" s="376"/>
      <c r="AJ14" s="376"/>
      <c r="AK14" s="31" t="s">
        <v>29</v>
      </c>
      <c r="AL14" s="24"/>
      <c r="AM14" s="24"/>
      <c r="AN14" s="33" t="s">
        <v>31</v>
      </c>
      <c r="AO14" s="24"/>
      <c r="AP14" s="24"/>
      <c r="AQ14" s="24"/>
      <c r="AR14" s="22"/>
      <c r="BE14" s="370"/>
      <c r="BS14" s="19" t="s">
        <v>6</v>
      </c>
    </row>
    <row r="15" spans="1:74" s="1" customFormat="1" ht="6.95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70"/>
      <c r="BS15" s="19" t="s">
        <v>4</v>
      </c>
    </row>
    <row r="16" spans="1:74" s="1" customFormat="1" ht="12" customHeight="1">
      <c r="B16" s="23"/>
      <c r="C16" s="24"/>
      <c r="D16" s="31" t="s">
        <v>32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1" t="s">
        <v>27</v>
      </c>
      <c r="AL16" s="24"/>
      <c r="AM16" s="24"/>
      <c r="AN16" s="29" t="s">
        <v>21</v>
      </c>
      <c r="AO16" s="24"/>
      <c r="AP16" s="24"/>
      <c r="AQ16" s="24"/>
      <c r="AR16" s="22"/>
      <c r="BE16" s="370"/>
      <c r="BS16" s="19" t="s">
        <v>4</v>
      </c>
    </row>
    <row r="17" spans="1:71" s="1" customFormat="1" ht="18.399999999999999" customHeight="1">
      <c r="B17" s="23"/>
      <c r="C17" s="24"/>
      <c r="D17" s="24"/>
      <c r="E17" s="29" t="s">
        <v>33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1" t="s">
        <v>29</v>
      </c>
      <c r="AL17" s="24"/>
      <c r="AM17" s="24"/>
      <c r="AN17" s="29" t="s">
        <v>21</v>
      </c>
      <c r="AO17" s="24"/>
      <c r="AP17" s="24"/>
      <c r="AQ17" s="24"/>
      <c r="AR17" s="22"/>
      <c r="BE17" s="370"/>
      <c r="BS17" s="19" t="s">
        <v>34</v>
      </c>
    </row>
    <row r="18" spans="1:71" s="1" customFormat="1" ht="6.95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70"/>
      <c r="BS18" s="19" t="s">
        <v>6</v>
      </c>
    </row>
    <row r="19" spans="1:71" s="1" customFormat="1" ht="12" customHeight="1">
      <c r="B19" s="23"/>
      <c r="C19" s="24"/>
      <c r="D19" s="31" t="s">
        <v>35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1" t="s">
        <v>27</v>
      </c>
      <c r="AL19" s="24"/>
      <c r="AM19" s="24"/>
      <c r="AN19" s="29" t="s">
        <v>21</v>
      </c>
      <c r="AO19" s="24"/>
      <c r="AP19" s="24"/>
      <c r="AQ19" s="24"/>
      <c r="AR19" s="22"/>
      <c r="BE19" s="370"/>
      <c r="BS19" s="19" t="s">
        <v>6</v>
      </c>
    </row>
    <row r="20" spans="1:71" s="1" customFormat="1" ht="18.399999999999999" customHeight="1">
      <c r="B20" s="23"/>
      <c r="C20" s="24"/>
      <c r="D20" s="24"/>
      <c r="E20" s="29" t="s">
        <v>36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1" t="s">
        <v>29</v>
      </c>
      <c r="AL20" s="24"/>
      <c r="AM20" s="24"/>
      <c r="AN20" s="29" t="s">
        <v>21</v>
      </c>
      <c r="AO20" s="24"/>
      <c r="AP20" s="24"/>
      <c r="AQ20" s="24"/>
      <c r="AR20" s="22"/>
      <c r="BE20" s="370"/>
      <c r="BS20" s="19" t="s">
        <v>4</v>
      </c>
    </row>
    <row r="21" spans="1:71" s="1" customFormat="1" ht="6.95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70"/>
    </row>
    <row r="22" spans="1:71" s="1" customFormat="1" ht="12" customHeight="1">
      <c r="B22" s="23"/>
      <c r="C22" s="24"/>
      <c r="D22" s="31" t="s">
        <v>37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70"/>
    </row>
    <row r="23" spans="1:71" s="1" customFormat="1" ht="64.5" customHeight="1">
      <c r="B23" s="23"/>
      <c r="C23" s="24"/>
      <c r="D23" s="24"/>
      <c r="E23" s="377" t="s">
        <v>38</v>
      </c>
      <c r="F23" s="377"/>
      <c r="G23" s="377"/>
      <c r="H23" s="377"/>
      <c r="I23" s="377"/>
      <c r="J23" s="377"/>
      <c r="K23" s="377"/>
      <c r="L23" s="377"/>
      <c r="M23" s="377"/>
      <c r="N23" s="377"/>
      <c r="O23" s="377"/>
      <c r="P23" s="377"/>
      <c r="Q23" s="377"/>
      <c r="R23" s="377"/>
      <c r="S23" s="377"/>
      <c r="T23" s="377"/>
      <c r="U23" s="377"/>
      <c r="V23" s="377"/>
      <c r="W23" s="377"/>
      <c r="X23" s="377"/>
      <c r="Y23" s="377"/>
      <c r="Z23" s="377"/>
      <c r="AA23" s="377"/>
      <c r="AB23" s="377"/>
      <c r="AC23" s="377"/>
      <c r="AD23" s="377"/>
      <c r="AE23" s="377"/>
      <c r="AF23" s="377"/>
      <c r="AG23" s="377"/>
      <c r="AH23" s="377"/>
      <c r="AI23" s="377"/>
      <c r="AJ23" s="377"/>
      <c r="AK23" s="377"/>
      <c r="AL23" s="377"/>
      <c r="AM23" s="377"/>
      <c r="AN23" s="377"/>
      <c r="AO23" s="24"/>
      <c r="AP23" s="24"/>
      <c r="AQ23" s="24"/>
      <c r="AR23" s="22"/>
      <c r="BE23" s="370"/>
    </row>
    <row r="24" spans="1:71" s="1" customFormat="1" ht="6.95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70"/>
    </row>
    <row r="25" spans="1:71" s="1" customFormat="1" ht="6.95" customHeight="1">
      <c r="B25" s="23"/>
      <c r="C25" s="24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4"/>
      <c r="AQ25" s="24"/>
      <c r="AR25" s="22"/>
      <c r="BE25" s="370"/>
    </row>
    <row r="26" spans="1:71" s="2" customFormat="1" ht="25.9" customHeight="1">
      <c r="A26" s="36"/>
      <c r="B26" s="37"/>
      <c r="C26" s="38"/>
      <c r="D26" s="39" t="s">
        <v>39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378">
        <f>ROUND(AG54,2)</f>
        <v>0</v>
      </c>
      <c r="AL26" s="379"/>
      <c r="AM26" s="379"/>
      <c r="AN26" s="379"/>
      <c r="AO26" s="379"/>
      <c r="AP26" s="38"/>
      <c r="AQ26" s="38"/>
      <c r="AR26" s="41"/>
      <c r="BE26" s="370"/>
    </row>
    <row r="27" spans="1:71" s="2" customFormat="1" ht="6.95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1"/>
      <c r="BE27" s="370"/>
    </row>
    <row r="28" spans="1:71" s="2" customFormat="1" ht="12.75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80" t="s">
        <v>40</v>
      </c>
      <c r="M28" s="380"/>
      <c r="N28" s="380"/>
      <c r="O28" s="380"/>
      <c r="P28" s="380"/>
      <c r="Q28" s="38"/>
      <c r="R28" s="38"/>
      <c r="S28" s="38"/>
      <c r="T28" s="38"/>
      <c r="U28" s="38"/>
      <c r="V28" s="38"/>
      <c r="W28" s="380" t="s">
        <v>41</v>
      </c>
      <c r="X28" s="380"/>
      <c r="Y28" s="380"/>
      <c r="Z28" s="380"/>
      <c r="AA28" s="380"/>
      <c r="AB28" s="380"/>
      <c r="AC28" s="380"/>
      <c r="AD28" s="380"/>
      <c r="AE28" s="380"/>
      <c r="AF28" s="38"/>
      <c r="AG28" s="38"/>
      <c r="AH28" s="38"/>
      <c r="AI28" s="38"/>
      <c r="AJ28" s="38"/>
      <c r="AK28" s="380" t="s">
        <v>42</v>
      </c>
      <c r="AL28" s="380"/>
      <c r="AM28" s="380"/>
      <c r="AN28" s="380"/>
      <c r="AO28" s="380"/>
      <c r="AP28" s="38"/>
      <c r="AQ28" s="38"/>
      <c r="AR28" s="41"/>
      <c r="BE28" s="370"/>
    </row>
    <row r="29" spans="1:71" s="3" customFormat="1" ht="14.45" customHeight="1">
      <c r="B29" s="42"/>
      <c r="C29" s="43"/>
      <c r="D29" s="31" t="s">
        <v>43</v>
      </c>
      <c r="E29" s="43"/>
      <c r="F29" s="31" t="s">
        <v>44</v>
      </c>
      <c r="G29" s="43"/>
      <c r="H29" s="43"/>
      <c r="I29" s="43"/>
      <c r="J29" s="43"/>
      <c r="K29" s="43"/>
      <c r="L29" s="383">
        <v>0.21</v>
      </c>
      <c r="M29" s="382"/>
      <c r="N29" s="382"/>
      <c r="O29" s="382"/>
      <c r="P29" s="382"/>
      <c r="Q29" s="43"/>
      <c r="R29" s="43"/>
      <c r="S29" s="43"/>
      <c r="T29" s="43"/>
      <c r="U29" s="43"/>
      <c r="V29" s="43"/>
      <c r="W29" s="381">
        <f>ROUND(AZ54, 2)</f>
        <v>0</v>
      </c>
      <c r="X29" s="382"/>
      <c r="Y29" s="382"/>
      <c r="Z29" s="382"/>
      <c r="AA29" s="382"/>
      <c r="AB29" s="382"/>
      <c r="AC29" s="382"/>
      <c r="AD29" s="382"/>
      <c r="AE29" s="382"/>
      <c r="AF29" s="43"/>
      <c r="AG29" s="43"/>
      <c r="AH29" s="43"/>
      <c r="AI29" s="43"/>
      <c r="AJ29" s="43"/>
      <c r="AK29" s="381">
        <f>ROUND(AV54, 2)</f>
        <v>0</v>
      </c>
      <c r="AL29" s="382"/>
      <c r="AM29" s="382"/>
      <c r="AN29" s="382"/>
      <c r="AO29" s="382"/>
      <c r="AP29" s="43"/>
      <c r="AQ29" s="43"/>
      <c r="AR29" s="44"/>
      <c r="BE29" s="371"/>
    </row>
    <row r="30" spans="1:71" s="3" customFormat="1" ht="14.45" customHeight="1">
      <c r="B30" s="42"/>
      <c r="C30" s="43"/>
      <c r="D30" s="43"/>
      <c r="E30" s="43"/>
      <c r="F30" s="31" t="s">
        <v>45</v>
      </c>
      <c r="G30" s="43"/>
      <c r="H30" s="43"/>
      <c r="I30" s="43"/>
      <c r="J30" s="43"/>
      <c r="K30" s="43"/>
      <c r="L30" s="383">
        <v>0.15</v>
      </c>
      <c r="M30" s="382"/>
      <c r="N30" s="382"/>
      <c r="O30" s="382"/>
      <c r="P30" s="382"/>
      <c r="Q30" s="43"/>
      <c r="R30" s="43"/>
      <c r="S30" s="43"/>
      <c r="T30" s="43"/>
      <c r="U30" s="43"/>
      <c r="V30" s="43"/>
      <c r="W30" s="381">
        <f>ROUND(BA54, 2)</f>
        <v>0</v>
      </c>
      <c r="X30" s="382"/>
      <c r="Y30" s="382"/>
      <c r="Z30" s="382"/>
      <c r="AA30" s="382"/>
      <c r="AB30" s="382"/>
      <c r="AC30" s="382"/>
      <c r="AD30" s="382"/>
      <c r="AE30" s="382"/>
      <c r="AF30" s="43"/>
      <c r="AG30" s="43"/>
      <c r="AH30" s="43"/>
      <c r="AI30" s="43"/>
      <c r="AJ30" s="43"/>
      <c r="AK30" s="381">
        <f>ROUND(AW54, 2)</f>
        <v>0</v>
      </c>
      <c r="AL30" s="382"/>
      <c r="AM30" s="382"/>
      <c r="AN30" s="382"/>
      <c r="AO30" s="382"/>
      <c r="AP30" s="43"/>
      <c r="AQ30" s="43"/>
      <c r="AR30" s="44"/>
      <c r="BE30" s="371"/>
    </row>
    <row r="31" spans="1:71" s="3" customFormat="1" ht="14.45" hidden="1" customHeight="1">
      <c r="B31" s="42"/>
      <c r="C31" s="43"/>
      <c r="D31" s="43"/>
      <c r="E31" s="43"/>
      <c r="F31" s="31" t="s">
        <v>46</v>
      </c>
      <c r="G31" s="43"/>
      <c r="H31" s="43"/>
      <c r="I31" s="43"/>
      <c r="J31" s="43"/>
      <c r="K31" s="43"/>
      <c r="L31" s="383">
        <v>0.21</v>
      </c>
      <c r="M31" s="382"/>
      <c r="N31" s="382"/>
      <c r="O31" s="382"/>
      <c r="P31" s="382"/>
      <c r="Q31" s="43"/>
      <c r="R31" s="43"/>
      <c r="S31" s="43"/>
      <c r="T31" s="43"/>
      <c r="U31" s="43"/>
      <c r="V31" s="43"/>
      <c r="W31" s="381">
        <f>ROUND(BB54, 2)</f>
        <v>0</v>
      </c>
      <c r="X31" s="382"/>
      <c r="Y31" s="382"/>
      <c r="Z31" s="382"/>
      <c r="AA31" s="382"/>
      <c r="AB31" s="382"/>
      <c r="AC31" s="382"/>
      <c r="AD31" s="382"/>
      <c r="AE31" s="382"/>
      <c r="AF31" s="43"/>
      <c r="AG31" s="43"/>
      <c r="AH31" s="43"/>
      <c r="AI31" s="43"/>
      <c r="AJ31" s="43"/>
      <c r="AK31" s="381">
        <v>0</v>
      </c>
      <c r="AL31" s="382"/>
      <c r="AM31" s="382"/>
      <c r="AN31" s="382"/>
      <c r="AO31" s="382"/>
      <c r="AP31" s="43"/>
      <c r="AQ31" s="43"/>
      <c r="AR31" s="44"/>
      <c r="BE31" s="371"/>
    </row>
    <row r="32" spans="1:71" s="3" customFormat="1" ht="14.45" hidden="1" customHeight="1">
      <c r="B32" s="42"/>
      <c r="C32" s="43"/>
      <c r="D32" s="43"/>
      <c r="E32" s="43"/>
      <c r="F32" s="31" t="s">
        <v>47</v>
      </c>
      <c r="G32" s="43"/>
      <c r="H32" s="43"/>
      <c r="I32" s="43"/>
      <c r="J32" s="43"/>
      <c r="K32" s="43"/>
      <c r="L32" s="383">
        <v>0.15</v>
      </c>
      <c r="M32" s="382"/>
      <c r="N32" s="382"/>
      <c r="O32" s="382"/>
      <c r="P32" s="382"/>
      <c r="Q32" s="43"/>
      <c r="R32" s="43"/>
      <c r="S32" s="43"/>
      <c r="T32" s="43"/>
      <c r="U32" s="43"/>
      <c r="V32" s="43"/>
      <c r="W32" s="381">
        <f>ROUND(BC54, 2)</f>
        <v>0</v>
      </c>
      <c r="X32" s="382"/>
      <c r="Y32" s="382"/>
      <c r="Z32" s="382"/>
      <c r="AA32" s="382"/>
      <c r="AB32" s="382"/>
      <c r="AC32" s="382"/>
      <c r="AD32" s="382"/>
      <c r="AE32" s="382"/>
      <c r="AF32" s="43"/>
      <c r="AG32" s="43"/>
      <c r="AH32" s="43"/>
      <c r="AI32" s="43"/>
      <c r="AJ32" s="43"/>
      <c r="AK32" s="381">
        <v>0</v>
      </c>
      <c r="AL32" s="382"/>
      <c r="AM32" s="382"/>
      <c r="AN32" s="382"/>
      <c r="AO32" s="382"/>
      <c r="AP32" s="43"/>
      <c r="AQ32" s="43"/>
      <c r="AR32" s="44"/>
      <c r="BE32" s="371"/>
    </row>
    <row r="33" spans="1:57" s="3" customFormat="1" ht="14.45" hidden="1" customHeight="1">
      <c r="B33" s="42"/>
      <c r="C33" s="43"/>
      <c r="D33" s="43"/>
      <c r="E33" s="43"/>
      <c r="F33" s="31" t="s">
        <v>48</v>
      </c>
      <c r="G33" s="43"/>
      <c r="H33" s="43"/>
      <c r="I33" s="43"/>
      <c r="J33" s="43"/>
      <c r="K33" s="43"/>
      <c r="L33" s="383">
        <v>0</v>
      </c>
      <c r="M33" s="382"/>
      <c r="N33" s="382"/>
      <c r="O33" s="382"/>
      <c r="P33" s="382"/>
      <c r="Q33" s="43"/>
      <c r="R33" s="43"/>
      <c r="S33" s="43"/>
      <c r="T33" s="43"/>
      <c r="U33" s="43"/>
      <c r="V33" s="43"/>
      <c r="W33" s="381">
        <f>ROUND(BD54, 2)</f>
        <v>0</v>
      </c>
      <c r="X33" s="382"/>
      <c r="Y33" s="382"/>
      <c r="Z33" s="382"/>
      <c r="AA33" s="382"/>
      <c r="AB33" s="382"/>
      <c r="AC33" s="382"/>
      <c r="AD33" s="382"/>
      <c r="AE33" s="382"/>
      <c r="AF33" s="43"/>
      <c r="AG33" s="43"/>
      <c r="AH33" s="43"/>
      <c r="AI33" s="43"/>
      <c r="AJ33" s="43"/>
      <c r="AK33" s="381">
        <v>0</v>
      </c>
      <c r="AL33" s="382"/>
      <c r="AM33" s="382"/>
      <c r="AN33" s="382"/>
      <c r="AO33" s="382"/>
      <c r="AP33" s="43"/>
      <c r="AQ33" s="43"/>
      <c r="AR33" s="44"/>
    </row>
    <row r="34" spans="1:57" s="2" customFormat="1" ht="6.95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1"/>
      <c r="BE34" s="36"/>
    </row>
    <row r="35" spans="1:57" s="2" customFormat="1" ht="25.9" customHeight="1">
      <c r="A35" s="36"/>
      <c r="B35" s="37"/>
      <c r="C35" s="45"/>
      <c r="D35" s="46" t="s">
        <v>49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50</v>
      </c>
      <c r="U35" s="47"/>
      <c r="V35" s="47"/>
      <c r="W35" s="47"/>
      <c r="X35" s="387" t="s">
        <v>51</v>
      </c>
      <c r="Y35" s="385"/>
      <c r="Z35" s="385"/>
      <c r="AA35" s="385"/>
      <c r="AB35" s="385"/>
      <c r="AC35" s="47"/>
      <c r="AD35" s="47"/>
      <c r="AE35" s="47"/>
      <c r="AF35" s="47"/>
      <c r="AG35" s="47"/>
      <c r="AH35" s="47"/>
      <c r="AI35" s="47"/>
      <c r="AJ35" s="47"/>
      <c r="AK35" s="384">
        <f>SUM(AK26:AK33)</f>
        <v>0</v>
      </c>
      <c r="AL35" s="385"/>
      <c r="AM35" s="385"/>
      <c r="AN35" s="385"/>
      <c r="AO35" s="386"/>
      <c r="AP35" s="45"/>
      <c r="AQ35" s="45"/>
      <c r="AR35" s="41"/>
      <c r="BE35" s="36"/>
    </row>
    <row r="36" spans="1:57" s="2" customFormat="1" ht="6.95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1"/>
      <c r="BE36" s="36"/>
    </row>
    <row r="37" spans="1:57" s="2" customFormat="1" ht="6.95" customHeight="1">
      <c r="A37" s="36"/>
      <c r="B37" s="49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41"/>
      <c r="BE37" s="36"/>
    </row>
    <row r="41" spans="1:57" s="2" customFormat="1" ht="6.95" customHeight="1">
      <c r="A41" s="36"/>
      <c r="B41" s="51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41"/>
      <c r="BE41" s="36"/>
    </row>
    <row r="42" spans="1:57" s="2" customFormat="1" ht="24.95" customHeight="1">
      <c r="A42" s="36"/>
      <c r="B42" s="37"/>
      <c r="C42" s="25" t="s">
        <v>52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1"/>
      <c r="BE42" s="36"/>
    </row>
    <row r="43" spans="1:57" s="2" customFormat="1" ht="6.95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1"/>
      <c r="BE43" s="36"/>
    </row>
    <row r="44" spans="1:57" s="4" customFormat="1" ht="12" customHeight="1">
      <c r="B44" s="53"/>
      <c r="C44" s="31" t="s">
        <v>13</v>
      </c>
      <c r="D44" s="54"/>
      <c r="E44" s="54"/>
      <c r="F44" s="54"/>
      <c r="G44" s="54"/>
      <c r="H44" s="54"/>
      <c r="I44" s="54"/>
      <c r="J44" s="54"/>
      <c r="K44" s="54"/>
      <c r="L44" s="54" t="str">
        <f>K5</f>
        <v>2023/PS/01</v>
      </c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  <c r="AM44" s="54"/>
      <c r="AN44" s="54"/>
      <c r="AO44" s="54"/>
      <c r="AP44" s="54"/>
      <c r="AQ44" s="54"/>
      <c r="AR44" s="55"/>
    </row>
    <row r="45" spans="1:57" s="5" customFormat="1" ht="36.950000000000003" customHeight="1">
      <c r="B45" s="56"/>
      <c r="C45" s="57" t="s">
        <v>16</v>
      </c>
      <c r="D45" s="58"/>
      <c r="E45" s="58"/>
      <c r="F45" s="58"/>
      <c r="G45" s="58"/>
      <c r="H45" s="58"/>
      <c r="I45" s="58"/>
      <c r="J45" s="58"/>
      <c r="K45" s="58"/>
      <c r="L45" s="345" t="str">
        <f>K6</f>
        <v>Senior C Otrokovice-modernizace EPS dle platné legislativy</v>
      </c>
      <c r="M45" s="346"/>
      <c r="N45" s="346"/>
      <c r="O45" s="346"/>
      <c r="P45" s="346"/>
      <c r="Q45" s="346"/>
      <c r="R45" s="346"/>
      <c r="S45" s="346"/>
      <c r="T45" s="346"/>
      <c r="U45" s="346"/>
      <c r="V45" s="346"/>
      <c r="W45" s="346"/>
      <c r="X45" s="346"/>
      <c r="Y45" s="346"/>
      <c r="Z45" s="346"/>
      <c r="AA45" s="346"/>
      <c r="AB45" s="346"/>
      <c r="AC45" s="346"/>
      <c r="AD45" s="346"/>
      <c r="AE45" s="346"/>
      <c r="AF45" s="346"/>
      <c r="AG45" s="346"/>
      <c r="AH45" s="346"/>
      <c r="AI45" s="346"/>
      <c r="AJ45" s="346"/>
      <c r="AK45" s="346"/>
      <c r="AL45" s="346"/>
      <c r="AM45" s="346"/>
      <c r="AN45" s="346"/>
      <c r="AO45" s="346"/>
      <c r="AP45" s="58"/>
      <c r="AQ45" s="58"/>
      <c r="AR45" s="59"/>
    </row>
    <row r="46" spans="1:57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1"/>
      <c r="BE46" s="36"/>
    </row>
    <row r="47" spans="1:57" s="2" customFormat="1" ht="12" customHeight="1">
      <c r="A47" s="36"/>
      <c r="B47" s="37"/>
      <c r="C47" s="31" t="s">
        <v>22</v>
      </c>
      <c r="D47" s="38"/>
      <c r="E47" s="38"/>
      <c r="F47" s="38"/>
      <c r="G47" s="38"/>
      <c r="H47" s="38"/>
      <c r="I47" s="38"/>
      <c r="J47" s="38"/>
      <c r="K47" s="38"/>
      <c r="L47" s="60" t="str">
        <f>IF(K8="","",K8)</f>
        <v xml:space="preserve"> 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1" t="s">
        <v>24</v>
      </c>
      <c r="AJ47" s="38"/>
      <c r="AK47" s="38"/>
      <c r="AL47" s="38"/>
      <c r="AM47" s="347" t="str">
        <f>IF(AN8= "","",AN8)</f>
        <v>8. 8. 2023</v>
      </c>
      <c r="AN47" s="347"/>
      <c r="AO47" s="38"/>
      <c r="AP47" s="38"/>
      <c r="AQ47" s="38"/>
      <c r="AR47" s="41"/>
      <c r="BE47" s="36"/>
    </row>
    <row r="48" spans="1:57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1"/>
      <c r="BE48" s="36"/>
    </row>
    <row r="49" spans="1:91" s="2" customFormat="1" ht="15.2" customHeight="1">
      <c r="A49" s="36"/>
      <c r="B49" s="37"/>
      <c r="C49" s="31" t="s">
        <v>26</v>
      </c>
      <c r="D49" s="38"/>
      <c r="E49" s="38"/>
      <c r="F49" s="38"/>
      <c r="G49" s="38"/>
      <c r="H49" s="38"/>
      <c r="I49" s="38"/>
      <c r="J49" s="38"/>
      <c r="K49" s="38"/>
      <c r="L49" s="54" t="str">
        <f>IF(E11= "","",E11)</f>
        <v>Město Otrokovice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1" t="s">
        <v>32</v>
      </c>
      <c r="AJ49" s="38"/>
      <c r="AK49" s="38"/>
      <c r="AL49" s="38"/>
      <c r="AM49" s="348" t="str">
        <f>IF(E17="","",E17)</f>
        <v>POLSON SECURITY, s.r.o.</v>
      </c>
      <c r="AN49" s="349"/>
      <c r="AO49" s="349"/>
      <c r="AP49" s="349"/>
      <c r="AQ49" s="38"/>
      <c r="AR49" s="41"/>
      <c r="AS49" s="350" t="s">
        <v>53</v>
      </c>
      <c r="AT49" s="351"/>
      <c r="AU49" s="62"/>
      <c r="AV49" s="62"/>
      <c r="AW49" s="62"/>
      <c r="AX49" s="62"/>
      <c r="AY49" s="62"/>
      <c r="AZ49" s="62"/>
      <c r="BA49" s="62"/>
      <c r="BB49" s="62"/>
      <c r="BC49" s="62"/>
      <c r="BD49" s="63"/>
      <c r="BE49" s="36"/>
    </row>
    <row r="50" spans="1:91" s="2" customFormat="1" ht="15.2" customHeight="1">
      <c r="A50" s="36"/>
      <c r="B50" s="37"/>
      <c r="C50" s="31" t="s">
        <v>30</v>
      </c>
      <c r="D50" s="38"/>
      <c r="E50" s="38"/>
      <c r="F50" s="38"/>
      <c r="G50" s="38"/>
      <c r="H50" s="38"/>
      <c r="I50" s="38"/>
      <c r="J50" s="38"/>
      <c r="K50" s="38"/>
      <c r="L50" s="54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1" t="s">
        <v>35</v>
      </c>
      <c r="AJ50" s="38"/>
      <c r="AK50" s="38"/>
      <c r="AL50" s="38"/>
      <c r="AM50" s="348" t="str">
        <f>IF(E20="","",E20)</f>
        <v>Ing.D.Polášek</v>
      </c>
      <c r="AN50" s="349"/>
      <c r="AO50" s="349"/>
      <c r="AP50" s="349"/>
      <c r="AQ50" s="38"/>
      <c r="AR50" s="41"/>
      <c r="AS50" s="352"/>
      <c r="AT50" s="353"/>
      <c r="AU50" s="64"/>
      <c r="AV50" s="64"/>
      <c r="AW50" s="64"/>
      <c r="AX50" s="64"/>
      <c r="AY50" s="64"/>
      <c r="AZ50" s="64"/>
      <c r="BA50" s="64"/>
      <c r="BB50" s="64"/>
      <c r="BC50" s="64"/>
      <c r="BD50" s="65"/>
      <c r="BE50" s="36"/>
    </row>
    <row r="51" spans="1:91" s="2" customFormat="1" ht="10.9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1"/>
      <c r="AS51" s="354"/>
      <c r="AT51" s="355"/>
      <c r="AU51" s="66"/>
      <c r="AV51" s="66"/>
      <c r="AW51" s="66"/>
      <c r="AX51" s="66"/>
      <c r="AY51" s="66"/>
      <c r="AZ51" s="66"/>
      <c r="BA51" s="66"/>
      <c r="BB51" s="66"/>
      <c r="BC51" s="66"/>
      <c r="BD51" s="67"/>
      <c r="BE51" s="36"/>
    </row>
    <row r="52" spans="1:91" s="2" customFormat="1" ht="29.25" customHeight="1">
      <c r="A52" s="36"/>
      <c r="B52" s="37"/>
      <c r="C52" s="356" t="s">
        <v>54</v>
      </c>
      <c r="D52" s="357"/>
      <c r="E52" s="357"/>
      <c r="F52" s="357"/>
      <c r="G52" s="357"/>
      <c r="H52" s="68"/>
      <c r="I52" s="359" t="s">
        <v>55</v>
      </c>
      <c r="J52" s="357"/>
      <c r="K52" s="357"/>
      <c r="L52" s="357"/>
      <c r="M52" s="357"/>
      <c r="N52" s="357"/>
      <c r="O52" s="357"/>
      <c r="P52" s="357"/>
      <c r="Q52" s="357"/>
      <c r="R52" s="357"/>
      <c r="S52" s="357"/>
      <c r="T52" s="357"/>
      <c r="U52" s="357"/>
      <c r="V52" s="357"/>
      <c r="W52" s="357"/>
      <c r="X52" s="357"/>
      <c r="Y52" s="357"/>
      <c r="Z52" s="357"/>
      <c r="AA52" s="357"/>
      <c r="AB52" s="357"/>
      <c r="AC52" s="357"/>
      <c r="AD52" s="357"/>
      <c r="AE52" s="357"/>
      <c r="AF52" s="357"/>
      <c r="AG52" s="358" t="s">
        <v>56</v>
      </c>
      <c r="AH52" s="357"/>
      <c r="AI52" s="357"/>
      <c r="AJ52" s="357"/>
      <c r="AK52" s="357"/>
      <c r="AL52" s="357"/>
      <c r="AM52" s="357"/>
      <c r="AN52" s="359" t="s">
        <v>57</v>
      </c>
      <c r="AO52" s="357"/>
      <c r="AP52" s="357"/>
      <c r="AQ52" s="69" t="s">
        <v>58</v>
      </c>
      <c r="AR52" s="41"/>
      <c r="AS52" s="70" t="s">
        <v>59</v>
      </c>
      <c r="AT52" s="71" t="s">
        <v>60</v>
      </c>
      <c r="AU52" s="71" t="s">
        <v>61</v>
      </c>
      <c r="AV52" s="71" t="s">
        <v>62</v>
      </c>
      <c r="AW52" s="71" t="s">
        <v>63</v>
      </c>
      <c r="AX52" s="71" t="s">
        <v>64</v>
      </c>
      <c r="AY52" s="71" t="s">
        <v>65</v>
      </c>
      <c r="AZ52" s="71" t="s">
        <v>66</v>
      </c>
      <c r="BA52" s="71" t="s">
        <v>67</v>
      </c>
      <c r="BB52" s="71" t="s">
        <v>68</v>
      </c>
      <c r="BC52" s="71" t="s">
        <v>69</v>
      </c>
      <c r="BD52" s="72" t="s">
        <v>70</v>
      </c>
      <c r="BE52" s="36"/>
    </row>
    <row r="53" spans="1:91" s="2" customFormat="1" ht="10.9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1"/>
      <c r="AS53" s="73"/>
      <c r="AT53" s="74"/>
      <c r="AU53" s="74"/>
      <c r="AV53" s="74"/>
      <c r="AW53" s="74"/>
      <c r="AX53" s="74"/>
      <c r="AY53" s="74"/>
      <c r="AZ53" s="74"/>
      <c r="BA53" s="74"/>
      <c r="BB53" s="74"/>
      <c r="BC53" s="74"/>
      <c r="BD53" s="75"/>
      <c r="BE53" s="36"/>
    </row>
    <row r="54" spans="1:91" s="6" customFormat="1" ht="32.450000000000003" customHeight="1">
      <c r="B54" s="76"/>
      <c r="C54" s="77" t="s">
        <v>71</v>
      </c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367">
        <f>ROUND(AG55+AG56+AG59,2)</f>
        <v>0</v>
      </c>
      <c r="AH54" s="367"/>
      <c r="AI54" s="367"/>
      <c r="AJ54" s="367"/>
      <c r="AK54" s="367"/>
      <c r="AL54" s="367"/>
      <c r="AM54" s="367"/>
      <c r="AN54" s="368">
        <f t="shared" ref="AN54:AN59" si="0">SUM(AG54,AT54)</f>
        <v>0</v>
      </c>
      <c r="AO54" s="368"/>
      <c r="AP54" s="368"/>
      <c r="AQ54" s="80" t="s">
        <v>21</v>
      </c>
      <c r="AR54" s="81"/>
      <c r="AS54" s="82">
        <f>ROUND(AS55+AS56+AS59,2)</f>
        <v>0</v>
      </c>
      <c r="AT54" s="83">
        <f t="shared" ref="AT54:AT59" si="1">ROUND(SUM(AV54:AW54),2)</f>
        <v>0</v>
      </c>
      <c r="AU54" s="84">
        <f>ROUND(AU55+AU56+AU59,5)</f>
        <v>0</v>
      </c>
      <c r="AV54" s="83">
        <f>ROUND(AZ54*L29,2)</f>
        <v>0</v>
      </c>
      <c r="AW54" s="83">
        <f>ROUND(BA54*L30,2)</f>
        <v>0</v>
      </c>
      <c r="AX54" s="83">
        <f>ROUND(BB54*L29,2)</f>
        <v>0</v>
      </c>
      <c r="AY54" s="83">
        <f>ROUND(BC54*L30,2)</f>
        <v>0</v>
      </c>
      <c r="AZ54" s="83">
        <f>ROUND(AZ55+AZ56+AZ59,2)</f>
        <v>0</v>
      </c>
      <c r="BA54" s="83">
        <f>ROUND(BA55+BA56+BA59,2)</f>
        <v>0</v>
      </c>
      <c r="BB54" s="83">
        <f>ROUND(BB55+BB56+BB59,2)</f>
        <v>0</v>
      </c>
      <c r="BC54" s="83">
        <f>ROUND(BC55+BC56+BC59,2)</f>
        <v>0</v>
      </c>
      <c r="BD54" s="85">
        <f>ROUND(BD55+BD56+BD59,2)</f>
        <v>0</v>
      </c>
      <c r="BS54" s="86" t="s">
        <v>72</v>
      </c>
      <c r="BT54" s="86" t="s">
        <v>73</v>
      </c>
      <c r="BU54" s="87" t="s">
        <v>74</v>
      </c>
      <c r="BV54" s="86" t="s">
        <v>75</v>
      </c>
      <c r="BW54" s="86" t="s">
        <v>5</v>
      </c>
      <c r="BX54" s="86" t="s">
        <v>76</v>
      </c>
      <c r="CL54" s="86" t="s">
        <v>19</v>
      </c>
    </row>
    <row r="55" spans="1:91" s="7" customFormat="1" ht="60.75" customHeight="1">
      <c r="A55" s="88" t="s">
        <v>77</v>
      </c>
      <c r="B55" s="89"/>
      <c r="C55" s="90"/>
      <c r="D55" s="362" t="s">
        <v>78</v>
      </c>
      <c r="E55" s="362"/>
      <c r="F55" s="362"/>
      <c r="G55" s="362"/>
      <c r="H55" s="362"/>
      <c r="I55" s="91"/>
      <c r="J55" s="362" t="s">
        <v>79</v>
      </c>
      <c r="K55" s="362"/>
      <c r="L55" s="362"/>
      <c r="M55" s="362"/>
      <c r="N55" s="362"/>
      <c r="O55" s="362"/>
      <c r="P55" s="362"/>
      <c r="Q55" s="362"/>
      <c r="R55" s="362"/>
      <c r="S55" s="362"/>
      <c r="T55" s="362"/>
      <c r="U55" s="362"/>
      <c r="V55" s="362"/>
      <c r="W55" s="362"/>
      <c r="X55" s="362"/>
      <c r="Y55" s="362"/>
      <c r="Z55" s="362"/>
      <c r="AA55" s="362"/>
      <c r="AB55" s="362"/>
      <c r="AC55" s="362"/>
      <c r="AD55" s="362"/>
      <c r="AE55" s="362"/>
      <c r="AF55" s="362"/>
      <c r="AG55" s="360">
        <f>'2023-PS-01-11 - D.1.1-Arc...'!J30</f>
        <v>0</v>
      </c>
      <c r="AH55" s="361"/>
      <c r="AI55" s="361"/>
      <c r="AJ55" s="361"/>
      <c r="AK55" s="361"/>
      <c r="AL55" s="361"/>
      <c r="AM55" s="361"/>
      <c r="AN55" s="360">
        <f t="shared" si="0"/>
        <v>0</v>
      </c>
      <c r="AO55" s="361"/>
      <c r="AP55" s="361"/>
      <c r="AQ55" s="92" t="s">
        <v>80</v>
      </c>
      <c r="AR55" s="93"/>
      <c r="AS55" s="94">
        <v>0</v>
      </c>
      <c r="AT55" s="95">
        <f t="shared" si="1"/>
        <v>0</v>
      </c>
      <c r="AU55" s="96">
        <f>'2023-PS-01-11 - D.1.1-Arc...'!P88</f>
        <v>0</v>
      </c>
      <c r="AV55" s="95">
        <f>'2023-PS-01-11 - D.1.1-Arc...'!J33</f>
        <v>0</v>
      </c>
      <c r="AW55" s="95">
        <f>'2023-PS-01-11 - D.1.1-Arc...'!J34</f>
        <v>0</v>
      </c>
      <c r="AX55" s="95">
        <f>'2023-PS-01-11 - D.1.1-Arc...'!J35</f>
        <v>0</v>
      </c>
      <c r="AY55" s="95">
        <f>'2023-PS-01-11 - D.1.1-Arc...'!J36</f>
        <v>0</v>
      </c>
      <c r="AZ55" s="95">
        <f>'2023-PS-01-11 - D.1.1-Arc...'!F33</f>
        <v>0</v>
      </c>
      <c r="BA55" s="95">
        <f>'2023-PS-01-11 - D.1.1-Arc...'!F34</f>
        <v>0</v>
      </c>
      <c r="BB55" s="95">
        <f>'2023-PS-01-11 - D.1.1-Arc...'!F35</f>
        <v>0</v>
      </c>
      <c r="BC55" s="95">
        <f>'2023-PS-01-11 - D.1.1-Arc...'!F36</f>
        <v>0</v>
      </c>
      <c r="BD55" s="97">
        <f>'2023-PS-01-11 - D.1.1-Arc...'!F37</f>
        <v>0</v>
      </c>
      <c r="BT55" s="98" t="s">
        <v>81</v>
      </c>
      <c r="BV55" s="98" t="s">
        <v>75</v>
      </c>
      <c r="BW55" s="98" t="s">
        <v>82</v>
      </c>
      <c r="BX55" s="98" t="s">
        <v>5</v>
      </c>
      <c r="CL55" s="98" t="s">
        <v>19</v>
      </c>
      <c r="CM55" s="98" t="s">
        <v>81</v>
      </c>
    </row>
    <row r="56" spans="1:91" s="7" customFormat="1" ht="42" customHeight="1">
      <c r="B56" s="89"/>
      <c r="C56" s="90"/>
      <c r="D56" s="362" t="s">
        <v>83</v>
      </c>
      <c r="E56" s="362"/>
      <c r="F56" s="362"/>
      <c r="G56" s="362"/>
      <c r="H56" s="362"/>
      <c r="I56" s="91"/>
      <c r="J56" s="362" t="s">
        <v>84</v>
      </c>
      <c r="K56" s="362"/>
      <c r="L56" s="362"/>
      <c r="M56" s="362"/>
      <c r="N56" s="362"/>
      <c r="O56" s="362"/>
      <c r="P56" s="362"/>
      <c r="Q56" s="362"/>
      <c r="R56" s="362"/>
      <c r="S56" s="362"/>
      <c r="T56" s="362"/>
      <c r="U56" s="362"/>
      <c r="V56" s="362"/>
      <c r="W56" s="362"/>
      <c r="X56" s="362"/>
      <c r="Y56" s="362"/>
      <c r="Z56" s="362"/>
      <c r="AA56" s="362"/>
      <c r="AB56" s="362"/>
      <c r="AC56" s="362"/>
      <c r="AD56" s="362"/>
      <c r="AE56" s="362"/>
      <c r="AF56" s="362"/>
      <c r="AG56" s="363">
        <f>ROUND(SUM(AG57:AG58),2)</f>
        <v>0</v>
      </c>
      <c r="AH56" s="361"/>
      <c r="AI56" s="361"/>
      <c r="AJ56" s="361"/>
      <c r="AK56" s="361"/>
      <c r="AL56" s="361"/>
      <c r="AM56" s="361"/>
      <c r="AN56" s="360">
        <f t="shared" si="0"/>
        <v>0</v>
      </c>
      <c r="AO56" s="361"/>
      <c r="AP56" s="361"/>
      <c r="AQ56" s="92" t="s">
        <v>80</v>
      </c>
      <c r="AR56" s="93"/>
      <c r="AS56" s="94">
        <f>ROUND(SUM(AS57:AS58),2)</f>
        <v>0</v>
      </c>
      <c r="AT56" s="95">
        <f t="shared" si="1"/>
        <v>0</v>
      </c>
      <c r="AU56" s="96">
        <f>ROUND(SUM(AU57:AU58),5)</f>
        <v>0</v>
      </c>
      <c r="AV56" s="95">
        <f>ROUND(AZ56*L29,2)</f>
        <v>0</v>
      </c>
      <c r="AW56" s="95">
        <f>ROUND(BA56*L30,2)</f>
        <v>0</v>
      </c>
      <c r="AX56" s="95">
        <f>ROUND(BB56*L29,2)</f>
        <v>0</v>
      </c>
      <c r="AY56" s="95">
        <f>ROUND(BC56*L30,2)</f>
        <v>0</v>
      </c>
      <c r="AZ56" s="95">
        <f>ROUND(SUM(AZ57:AZ58),2)</f>
        <v>0</v>
      </c>
      <c r="BA56" s="95">
        <f>ROUND(SUM(BA57:BA58),2)</f>
        <v>0</v>
      </c>
      <c r="BB56" s="95">
        <f>ROUND(SUM(BB57:BB58),2)</f>
        <v>0</v>
      </c>
      <c r="BC56" s="95">
        <f>ROUND(SUM(BC57:BC58),2)</f>
        <v>0</v>
      </c>
      <c r="BD56" s="97">
        <f>ROUND(SUM(BD57:BD58),2)</f>
        <v>0</v>
      </c>
      <c r="BS56" s="98" t="s">
        <v>72</v>
      </c>
      <c r="BT56" s="98" t="s">
        <v>81</v>
      </c>
      <c r="BU56" s="98" t="s">
        <v>74</v>
      </c>
      <c r="BV56" s="98" t="s">
        <v>75</v>
      </c>
      <c r="BW56" s="98" t="s">
        <v>85</v>
      </c>
      <c r="BX56" s="98" t="s">
        <v>5</v>
      </c>
      <c r="CL56" s="98" t="s">
        <v>19</v>
      </c>
      <c r="CM56" s="98" t="s">
        <v>81</v>
      </c>
    </row>
    <row r="57" spans="1:91" s="4" customFormat="1" ht="44.25" customHeight="1">
      <c r="A57" s="88" t="s">
        <v>77</v>
      </c>
      <c r="B57" s="53"/>
      <c r="C57" s="99"/>
      <c r="D57" s="99"/>
      <c r="E57" s="364" t="s">
        <v>86</v>
      </c>
      <c r="F57" s="364"/>
      <c r="G57" s="364"/>
      <c r="H57" s="364"/>
      <c r="I57" s="364"/>
      <c r="J57" s="99"/>
      <c r="K57" s="364" t="s">
        <v>87</v>
      </c>
      <c r="L57" s="364"/>
      <c r="M57" s="364"/>
      <c r="N57" s="364"/>
      <c r="O57" s="364"/>
      <c r="P57" s="364"/>
      <c r="Q57" s="364"/>
      <c r="R57" s="364"/>
      <c r="S57" s="364"/>
      <c r="T57" s="364"/>
      <c r="U57" s="364"/>
      <c r="V57" s="364"/>
      <c r="W57" s="364"/>
      <c r="X57" s="364"/>
      <c r="Y57" s="364"/>
      <c r="Z57" s="364"/>
      <c r="AA57" s="364"/>
      <c r="AB57" s="364"/>
      <c r="AC57" s="364"/>
      <c r="AD57" s="364"/>
      <c r="AE57" s="364"/>
      <c r="AF57" s="364"/>
      <c r="AG57" s="365">
        <f>'2023-PS-01-14-1 - D.1.4.1...'!J32</f>
        <v>0</v>
      </c>
      <c r="AH57" s="366"/>
      <c r="AI57" s="366"/>
      <c r="AJ57" s="366"/>
      <c r="AK57" s="366"/>
      <c r="AL57" s="366"/>
      <c r="AM57" s="366"/>
      <c r="AN57" s="365">
        <f t="shared" si="0"/>
        <v>0</v>
      </c>
      <c r="AO57" s="366"/>
      <c r="AP57" s="366"/>
      <c r="AQ57" s="100" t="s">
        <v>88</v>
      </c>
      <c r="AR57" s="55"/>
      <c r="AS57" s="101">
        <v>0</v>
      </c>
      <c r="AT57" s="102">
        <f t="shared" si="1"/>
        <v>0</v>
      </c>
      <c r="AU57" s="103">
        <f>'2023-PS-01-14-1 - D.1.4.1...'!P89</f>
        <v>0</v>
      </c>
      <c r="AV57" s="102">
        <f>'2023-PS-01-14-1 - D.1.4.1...'!J35</f>
        <v>0</v>
      </c>
      <c r="AW57" s="102">
        <f>'2023-PS-01-14-1 - D.1.4.1...'!J36</f>
        <v>0</v>
      </c>
      <c r="AX57" s="102">
        <f>'2023-PS-01-14-1 - D.1.4.1...'!J37</f>
        <v>0</v>
      </c>
      <c r="AY57" s="102">
        <f>'2023-PS-01-14-1 - D.1.4.1...'!J38</f>
        <v>0</v>
      </c>
      <c r="AZ57" s="102">
        <f>'2023-PS-01-14-1 - D.1.4.1...'!F35</f>
        <v>0</v>
      </c>
      <c r="BA57" s="102">
        <f>'2023-PS-01-14-1 - D.1.4.1...'!F36</f>
        <v>0</v>
      </c>
      <c r="BB57" s="102">
        <f>'2023-PS-01-14-1 - D.1.4.1...'!F37</f>
        <v>0</v>
      </c>
      <c r="BC57" s="102">
        <f>'2023-PS-01-14-1 - D.1.4.1...'!F38</f>
        <v>0</v>
      </c>
      <c r="BD57" s="104">
        <f>'2023-PS-01-14-1 - D.1.4.1...'!F39</f>
        <v>0</v>
      </c>
      <c r="BT57" s="105" t="s">
        <v>89</v>
      </c>
      <c r="BV57" s="105" t="s">
        <v>75</v>
      </c>
      <c r="BW57" s="105" t="s">
        <v>90</v>
      </c>
      <c r="BX57" s="105" t="s">
        <v>85</v>
      </c>
      <c r="CL57" s="105" t="s">
        <v>19</v>
      </c>
    </row>
    <row r="58" spans="1:91" s="4" customFormat="1" ht="42.75" customHeight="1">
      <c r="A58" s="88" t="s">
        <v>77</v>
      </c>
      <c r="B58" s="53"/>
      <c r="C58" s="99"/>
      <c r="D58" s="99"/>
      <c r="E58" s="364" t="s">
        <v>91</v>
      </c>
      <c r="F58" s="364"/>
      <c r="G58" s="364"/>
      <c r="H58" s="364"/>
      <c r="I58" s="364"/>
      <c r="J58" s="99"/>
      <c r="K58" s="364" t="s">
        <v>92</v>
      </c>
      <c r="L58" s="364"/>
      <c r="M58" s="364"/>
      <c r="N58" s="364"/>
      <c r="O58" s="364"/>
      <c r="P58" s="364"/>
      <c r="Q58" s="364"/>
      <c r="R58" s="364"/>
      <c r="S58" s="364"/>
      <c r="T58" s="364"/>
      <c r="U58" s="364"/>
      <c r="V58" s="364"/>
      <c r="W58" s="364"/>
      <c r="X58" s="364"/>
      <c r="Y58" s="364"/>
      <c r="Z58" s="364"/>
      <c r="AA58" s="364"/>
      <c r="AB58" s="364"/>
      <c r="AC58" s="364"/>
      <c r="AD58" s="364"/>
      <c r="AE58" s="364"/>
      <c r="AF58" s="364"/>
      <c r="AG58" s="365">
        <f>'2023-PS-01-14-2 - D.1.4.2...'!J32</f>
        <v>0</v>
      </c>
      <c r="AH58" s="366"/>
      <c r="AI58" s="366"/>
      <c r="AJ58" s="366"/>
      <c r="AK58" s="366"/>
      <c r="AL58" s="366"/>
      <c r="AM58" s="366"/>
      <c r="AN58" s="365">
        <f t="shared" si="0"/>
        <v>0</v>
      </c>
      <c r="AO58" s="366"/>
      <c r="AP58" s="366"/>
      <c r="AQ58" s="100" t="s">
        <v>88</v>
      </c>
      <c r="AR58" s="55"/>
      <c r="AS58" s="101">
        <v>0</v>
      </c>
      <c r="AT58" s="102">
        <f t="shared" si="1"/>
        <v>0</v>
      </c>
      <c r="AU58" s="103">
        <f>'2023-PS-01-14-2 - D.1.4.2...'!P89</f>
        <v>0</v>
      </c>
      <c r="AV58" s="102">
        <f>'2023-PS-01-14-2 - D.1.4.2...'!J35</f>
        <v>0</v>
      </c>
      <c r="AW58" s="102">
        <f>'2023-PS-01-14-2 - D.1.4.2...'!J36</f>
        <v>0</v>
      </c>
      <c r="AX58" s="102">
        <f>'2023-PS-01-14-2 - D.1.4.2...'!J37</f>
        <v>0</v>
      </c>
      <c r="AY58" s="102">
        <f>'2023-PS-01-14-2 - D.1.4.2...'!J38</f>
        <v>0</v>
      </c>
      <c r="AZ58" s="102">
        <f>'2023-PS-01-14-2 - D.1.4.2...'!F35</f>
        <v>0</v>
      </c>
      <c r="BA58" s="102">
        <f>'2023-PS-01-14-2 - D.1.4.2...'!F36</f>
        <v>0</v>
      </c>
      <c r="BB58" s="102">
        <f>'2023-PS-01-14-2 - D.1.4.2...'!F37</f>
        <v>0</v>
      </c>
      <c r="BC58" s="102">
        <f>'2023-PS-01-14-2 - D.1.4.2...'!F38</f>
        <v>0</v>
      </c>
      <c r="BD58" s="104">
        <f>'2023-PS-01-14-2 - D.1.4.2...'!F39</f>
        <v>0</v>
      </c>
      <c r="BT58" s="105" t="s">
        <v>89</v>
      </c>
      <c r="BV58" s="105" t="s">
        <v>75</v>
      </c>
      <c r="BW58" s="105" t="s">
        <v>93</v>
      </c>
      <c r="BX58" s="105" t="s">
        <v>85</v>
      </c>
      <c r="CL58" s="105" t="s">
        <v>21</v>
      </c>
    </row>
    <row r="59" spans="1:91" s="7" customFormat="1" ht="39" customHeight="1">
      <c r="A59" s="88" t="s">
        <v>77</v>
      </c>
      <c r="B59" s="89"/>
      <c r="C59" s="90"/>
      <c r="D59" s="362" t="s">
        <v>94</v>
      </c>
      <c r="E59" s="362"/>
      <c r="F59" s="362"/>
      <c r="G59" s="362"/>
      <c r="H59" s="362"/>
      <c r="I59" s="91"/>
      <c r="J59" s="362" t="s">
        <v>95</v>
      </c>
      <c r="K59" s="362"/>
      <c r="L59" s="362"/>
      <c r="M59" s="362"/>
      <c r="N59" s="362"/>
      <c r="O59" s="362"/>
      <c r="P59" s="362"/>
      <c r="Q59" s="362"/>
      <c r="R59" s="362"/>
      <c r="S59" s="362"/>
      <c r="T59" s="362"/>
      <c r="U59" s="362"/>
      <c r="V59" s="362"/>
      <c r="W59" s="362"/>
      <c r="X59" s="362"/>
      <c r="Y59" s="362"/>
      <c r="Z59" s="362"/>
      <c r="AA59" s="362"/>
      <c r="AB59" s="362"/>
      <c r="AC59" s="362"/>
      <c r="AD59" s="362"/>
      <c r="AE59" s="362"/>
      <c r="AF59" s="362"/>
      <c r="AG59" s="360">
        <f>'2023-PS-01-VON - Vedlejší...'!J30</f>
        <v>0</v>
      </c>
      <c r="AH59" s="361"/>
      <c r="AI59" s="361"/>
      <c r="AJ59" s="361"/>
      <c r="AK59" s="361"/>
      <c r="AL59" s="361"/>
      <c r="AM59" s="361"/>
      <c r="AN59" s="360">
        <f t="shared" si="0"/>
        <v>0</v>
      </c>
      <c r="AO59" s="361"/>
      <c r="AP59" s="361"/>
      <c r="AQ59" s="92" t="s">
        <v>96</v>
      </c>
      <c r="AR59" s="93"/>
      <c r="AS59" s="106">
        <v>0</v>
      </c>
      <c r="AT59" s="107">
        <f t="shared" si="1"/>
        <v>0</v>
      </c>
      <c r="AU59" s="108">
        <f>'2023-PS-01-VON - Vedlejší...'!P85</f>
        <v>0</v>
      </c>
      <c r="AV59" s="107">
        <f>'2023-PS-01-VON - Vedlejší...'!J33</f>
        <v>0</v>
      </c>
      <c r="AW59" s="107">
        <f>'2023-PS-01-VON - Vedlejší...'!J34</f>
        <v>0</v>
      </c>
      <c r="AX59" s="107">
        <f>'2023-PS-01-VON - Vedlejší...'!J35</f>
        <v>0</v>
      </c>
      <c r="AY59" s="107">
        <f>'2023-PS-01-VON - Vedlejší...'!J36</f>
        <v>0</v>
      </c>
      <c r="AZ59" s="107">
        <f>'2023-PS-01-VON - Vedlejší...'!F33</f>
        <v>0</v>
      </c>
      <c r="BA59" s="107">
        <f>'2023-PS-01-VON - Vedlejší...'!F34</f>
        <v>0</v>
      </c>
      <c r="BB59" s="107">
        <f>'2023-PS-01-VON - Vedlejší...'!F35</f>
        <v>0</v>
      </c>
      <c r="BC59" s="107">
        <f>'2023-PS-01-VON - Vedlejší...'!F36</f>
        <v>0</v>
      </c>
      <c r="BD59" s="109">
        <f>'2023-PS-01-VON - Vedlejší...'!F37</f>
        <v>0</v>
      </c>
      <c r="BT59" s="98" t="s">
        <v>81</v>
      </c>
      <c r="BV59" s="98" t="s">
        <v>75</v>
      </c>
      <c r="BW59" s="98" t="s">
        <v>97</v>
      </c>
      <c r="BX59" s="98" t="s">
        <v>5</v>
      </c>
      <c r="CL59" s="98" t="s">
        <v>19</v>
      </c>
      <c r="CM59" s="98" t="s">
        <v>81</v>
      </c>
    </row>
    <row r="60" spans="1:91" s="2" customFormat="1" ht="30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38"/>
      <c r="AI60" s="38"/>
      <c r="AJ60" s="38"/>
      <c r="AK60" s="38"/>
      <c r="AL60" s="38"/>
      <c r="AM60" s="38"/>
      <c r="AN60" s="38"/>
      <c r="AO60" s="38"/>
      <c r="AP60" s="38"/>
      <c r="AQ60" s="38"/>
      <c r="AR60" s="41"/>
      <c r="AS60" s="36"/>
      <c r="AT60" s="36"/>
      <c r="AU60" s="36"/>
      <c r="AV60" s="36"/>
      <c r="AW60" s="36"/>
      <c r="AX60" s="36"/>
      <c r="AY60" s="36"/>
      <c r="AZ60" s="36"/>
      <c r="BA60" s="36"/>
      <c r="BB60" s="36"/>
      <c r="BC60" s="36"/>
      <c r="BD60" s="36"/>
      <c r="BE60" s="36"/>
    </row>
    <row r="61" spans="1:91" s="2" customFormat="1" ht="6.95" customHeight="1">
      <c r="A61" s="36"/>
      <c r="B61" s="49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41"/>
      <c r="AS61" s="36"/>
      <c r="AT61" s="36"/>
      <c r="AU61" s="36"/>
      <c r="AV61" s="36"/>
      <c r="AW61" s="36"/>
      <c r="AX61" s="36"/>
      <c r="AY61" s="36"/>
      <c r="AZ61" s="36"/>
      <c r="BA61" s="36"/>
      <c r="BB61" s="36"/>
      <c r="BC61" s="36"/>
      <c r="BD61" s="36"/>
      <c r="BE61" s="36"/>
    </row>
  </sheetData>
  <sheetProtection algorithmName="SHA-512" hashValue="u5ujhUuZPzmuJ1YX4YNEvJj8BRVcs7591YDAt4RVE8JErN9+denw7ewAazav2760qJx7S3Ly8kQtkwf5eH/EaQ==" saltValue="ZmQFK/nB9tnpXy7tOIDntPQrreyQu9yrNigVkZIGE8QyOYd2et8GWXRH/GEy48abTAOfT6WJj+XJPJAzuoWibQ==" spinCount="100000" sheet="1" objects="1" scenarios="1" formatColumns="0" formatRows="0"/>
  <mergeCells count="58">
    <mergeCell ref="AR2:BE2"/>
    <mergeCell ref="L33:P33"/>
    <mergeCell ref="W33:AE33"/>
    <mergeCell ref="AK33:AO33"/>
    <mergeCell ref="AK35:AO35"/>
    <mergeCell ref="X35:AB35"/>
    <mergeCell ref="L31:P31"/>
    <mergeCell ref="AK31:AO31"/>
    <mergeCell ref="L32:P32"/>
    <mergeCell ref="W32:AE32"/>
    <mergeCell ref="AK32:AO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W30:AE30"/>
    <mergeCell ref="AK30:AO30"/>
    <mergeCell ref="L30:P30"/>
    <mergeCell ref="W31:AE31"/>
    <mergeCell ref="AG58:AM58"/>
    <mergeCell ref="AN58:AP58"/>
    <mergeCell ref="E58:I58"/>
    <mergeCell ref="K58:AF58"/>
    <mergeCell ref="AN59:AP59"/>
    <mergeCell ref="AG59:AM59"/>
    <mergeCell ref="D59:H59"/>
    <mergeCell ref="J59:AF59"/>
    <mergeCell ref="D56:H56"/>
    <mergeCell ref="J56:AF56"/>
    <mergeCell ref="AN56:AP56"/>
    <mergeCell ref="AG56:AM56"/>
    <mergeCell ref="K57:AF57"/>
    <mergeCell ref="AN57:AP57"/>
    <mergeCell ref="E57:I57"/>
    <mergeCell ref="AG57:AM57"/>
    <mergeCell ref="C52:G52"/>
    <mergeCell ref="AG52:AM52"/>
    <mergeCell ref="AN52:AP52"/>
    <mergeCell ref="I52:AF52"/>
    <mergeCell ref="AN55:AP55"/>
    <mergeCell ref="D55:H55"/>
    <mergeCell ref="J55:AF55"/>
    <mergeCell ref="AG55:AM55"/>
    <mergeCell ref="AG54:AM54"/>
    <mergeCell ref="AN54:AP54"/>
    <mergeCell ref="L45:AO45"/>
    <mergeCell ref="AM47:AN47"/>
    <mergeCell ref="AM49:AP49"/>
    <mergeCell ref="AS49:AT51"/>
    <mergeCell ref="AM50:AP50"/>
  </mergeCells>
  <hyperlinks>
    <hyperlink ref="A55" location="'2023-PS-01-11 - D.1.1-Arc...'!C2" display="/"/>
    <hyperlink ref="A57" location="'2023-PS-01-14-1 - D.1.4.1...'!C2" display="/"/>
    <hyperlink ref="A58" location="'2023-PS-01-14-2 - D.1.4.2...'!C2" display="/"/>
    <hyperlink ref="A59" location="'2023-PS-01-VON - Vedlejší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0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88"/>
      <c r="M2" s="388"/>
      <c r="N2" s="388"/>
      <c r="O2" s="388"/>
      <c r="P2" s="388"/>
      <c r="Q2" s="388"/>
      <c r="R2" s="388"/>
      <c r="S2" s="388"/>
      <c r="T2" s="388"/>
      <c r="U2" s="388"/>
      <c r="V2" s="388"/>
      <c r="AT2" s="19" t="s">
        <v>82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81</v>
      </c>
    </row>
    <row r="4" spans="1:46" s="1" customFormat="1" ht="24.95" customHeight="1">
      <c r="B4" s="22"/>
      <c r="D4" s="112" t="s">
        <v>98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89" t="str">
        <f>'Rekapitulace stavby'!K6</f>
        <v>Senior C Otrokovice-modernizace EPS dle platné legislativy</v>
      </c>
      <c r="F7" s="390"/>
      <c r="G7" s="390"/>
      <c r="H7" s="390"/>
      <c r="L7" s="22"/>
    </row>
    <row r="8" spans="1:46" s="2" customFormat="1" ht="12" customHeight="1">
      <c r="A8" s="36"/>
      <c r="B8" s="41"/>
      <c r="C8" s="36"/>
      <c r="D8" s="114" t="s">
        <v>99</v>
      </c>
      <c r="E8" s="36"/>
      <c r="F8" s="36"/>
      <c r="G8" s="36"/>
      <c r="H8" s="36"/>
      <c r="I8" s="36"/>
      <c r="J8" s="36"/>
      <c r="K8" s="36"/>
      <c r="L8" s="115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30" customHeight="1">
      <c r="A9" s="36"/>
      <c r="B9" s="41"/>
      <c r="C9" s="36"/>
      <c r="D9" s="36"/>
      <c r="E9" s="391" t="s">
        <v>100</v>
      </c>
      <c r="F9" s="392"/>
      <c r="G9" s="392"/>
      <c r="H9" s="392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1.25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14" t="s">
        <v>18</v>
      </c>
      <c r="E11" s="36"/>
      <c r="F11" s="105" t="s">
        <v>19</v>
      </c>
      <c r="G11" s="36"/>
      <c r="H11" s="36"/>
      <c r="I11" s="114" t="s">
        <v>20</v>
      </c>
      <c r="J11" s="105" t="s">
        <v>21</v>
      </c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14" t="s">
        <v>22</v>
      </c>
      <c r="E12" s="36"/>
      <c r="F12" s="105" t="s">
        <v>23</v>
      </c>
      <c r="G12" s="36"/>
      <c r="H12" s="36"/>
      <c r="I12" s="114" t="s">
        <v>24</v>
      </c>
      <c r="J12" s="116" t="str">
        <f>'Rekapitulace stavby'!AN8</f>
        <v>8. 8. 2023</v>
      </c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26</v>
      </c>
      <c r="E14" s="36"/>
      <c r="F14" s="36"/>
      <c r="G14" s="36"/>
      <c r="H14" s="36"/>
      <c r="I14" s="114" t="s">
        <v>27</v>
      </c>
      <c r="J14" s="105" t="s">
        <v>21</v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5" t="s">
        <v>28</v>
      </c>
      <c r="F15" s="36"/>
      <c r="G15" s="36"/>
      <c r="H15" s="36"/>
      <c r="I15" s="114" t="s">
        <v>29</v>
      </c>
      <c r="J15" s="105" t="s">
        <v>21</v>
      </c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14" t="s">
        <v>30</v>
      </c>
      <c r="E17" s="36"/>
      <c r="F17" s="36"/>
      <c r="G17" s="36"/>
      <c r="H17" s="36"/>
      <c r="I17" s="114" t="s">
        <v>27</v>
      </c>
      <c r="J17" s="32" t="str">
        <f>'Rekapitulace stavby'!AN13</f>
        <v>Vyplň údaj</v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93" t="str">
        <f>'Rekapitulace stavby'!E14</f>
        <v>Vyplň údaj</v>
      </c>
      <c r="F18" s="394"/>
      <c r="G18" s="394"/>
      <c r="H18" s="394"/>
      <c r="I18" s="114" t="s">
        <v>29</v>
      </c>
      <c r="J18" s="32" t="str">
        <f>'Rekapitulace stavby'!AN14</f>
        <v>Vyplň údaj</v>
      </c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14" t="s">
        <v>32</v>
      </c>
      <c r="E20" s="36"/>
      <c r="F20" s="36"/>
      <c r="G20" s="36"/>
      <c r="H20" s="36"/>
      <c r="I20" s="114" t="s">
        <v>27</v>
      </c>
      <c r="J20" s="105" t="s">
        <v>21</v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5" t="s">
        <v>33</v>
      </c>
      <c r="F21" s="36"/>
      <c r="G21" s="36"/>
      <c r="H21" s="36"/>
      <c r="I21" s="114" t="s">
        <v>29</v>
      </c>
      <c r="J21" s="105" t="s">
        <v>21</v>
      </c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14" t="s">
        <v>35</v>
      </c>
      <c r="E23" s="36"/>
      <c r="F23" s="36"/>
      <c r="G23" s="36"/>
      <c r="H23" s="36"/>
      <c r="I23" s="114" t="s">
        <v>27</v>
      </c>
      <c r="J23" s="105" t="s">
        <v>21</v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5" t="s">
        <v>101</v>
      </c>
      <c r="F24" s="36"/>
      <c r="G24" s="36"/>
      <c r="H24" s="36"/>
      <c r="I24" s="114" t="s">
        <v>29</v>
      </c>
      <c r="J24" s="105" t="s">
        <v>21</v>
      </c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14" t="s">
        <v>37</v>
      </c>
      <c r="E26" s="36"/>
      <c r="F26" s="36"/>
      <c r="G26" s="36"/>
      <c r="H26" s="36"/>
      <c r="I26" s="36"/>
      <c r="J26" s="36"/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214.5" customHeight="1">
      <c r="A27" s="117"/>
      <c r="B27" s="118"/>
      <c r="C27" s="117"/>
      <c r="D27" s="117"/>
      <c r="E27" s="395" t="s">
        <v>102</v>
      </c>
      <c r="F27" s="395"/>
      <c r="G27" s="395"/>
      <c r="H27" s="395"/>
      <c r="I27" s="117"/>
      <c r="J27" s="117"/>
      <c r="K27" s="117"/>
      <c r="L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20"/>
      <c r="E29" s="120"/>
      <c r="F29" s="120"/>
      <c r="G29" s="120"/>
      <c r="H29" s="120"/>
      <c r="I29" s="120"/>
      <c r="J29" s="120"/>
      <c r="K29" s="120"/>
      <c r="L29" s="115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21" t="s">
        <v>39</v>
      </c>
      <c r="E30" s="36"/>
      <c r="F30" s="36"/>
      <c r="G30" s="36"/>
      <c r="H30" s="36"/>
      <c r="I30" s="36"/>
      <c r="J30" s="122">
        <f>ROUND(J88, 2)</f>
        <v>0</v>
      </c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23" t="s">
        <v>41</v>
      </c>
      <c r="G32" s="36"/>
      <c r="H32" s="36"/>
      <c r="I32" s="123" t="s">
        <v>40</v>
      </c>
      <c r="J32" s="123" t="s">
        <v>42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24" t="s">
        <v>43</v>
      </c>
      <c r="E33" s="114" t="s">
        <v>44</v>
      </c>
      <c r="F33" s="125">
        <f>ROUND((SUM(BE88:BE201)),  2)</f>
        <v>0</v>
      </c>
      <c r="G33" s="36"/>
      <c r="H33" s="36"/>
      <c r="I33" s="126">
        <v>0.21</v>
      </c>
      <c r="J33" s="125">
        <f>ROUND(((SUM(BE88:BE201))*I33),  2)</f>
        <v>0</v>
      </c>
      <c r="K33" s="36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14" t="s">
        <v>45</v>
      </c>
      <c r="F34" s="125">
        <f>ROUND((SUM(BF88:BF201)),  2)</f>
        <v>0</v>
      </c>
      <c r="G34" s="36"/>
      <c r="H34" s="36"/>
      <c r="I34" s="126">
        <v>0.15</v>
      </c>
      <c r="J34" s="125">
        <f>ROUND(((SUM(BF88:BF201))*I34),  2)</f>
        <v>0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14" t="s">
        <v>46</v>
      </c>
      <c r="F35" s="125">
        <f>ROUND((SUM(BG88:BG201)),  2)</f>
        <v>0</v>
      </c>
      <c r="G35" s="36"/>
      <c r="H35" s="36"/>
      <c r="I35" s="126">
        <v>0.21</v>
      </c>
      <c r="J35" s="125">
        <f>0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14" t="s">
        <v>47</v>
      </c>
      <c r="F36" s="125">
        <f>ROUND((SUM(BH88:BH201)),  2)</f>
        <v>0</v>
      </c>
      <c r="G36" s="36"/>
      <c r="H36" s="36"/>
      <c r="I36" s="126">
        <v>0.15</v>
      </c>
      <c r="J36" s="125">
        <f>0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48</v>
      </c>
      <c r="F37" s="125">
        <f>ROUND((SUM(BI88:BI201)),  2)</f>
        <v>0</v>
      </c>
      <c r="G37" s="36"/>
      <c r="H37" s="36"/>
      <c r="I37" s="126">
        <v>0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7"/>
      <c r="D39" s="128" t="s">
        <v>49</v>
      </c>
      <c r="E39" s="129"/>
      <c r="F39" s="129"/>
      <c r="G39" s="130" t="s">
        <v>50</v>
      </c>
      <c r="H39" s="131" t="s">
        <v>51</v>
      </c>
      <c r="I39" s="129"/>
      <c r="J39" s="132">
        <f>SUM(J30:J37)</f>
        <v>0</v>
      </c>
      <c r="K39" s="133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34"/>
      <c r="C40" s="135"/>
      <c r="D40" s="135"/>
      <c r="E40" s="135"/>
      <c r="F40" s="135"/>
      <c r="G40" s="135"/>
      <c r="H40" s="135"/>
      <c r="I40" s="135"/>
      <c r="J40" s="135"/>
      <c r="K40" s="135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6"/>
      <c r="C44" s="137"/>
      <c r="D44" s="137"/>
      <c r="E44" s="137"/>
      <c r="F44" s="137"/>
      <c r="G44" s="137"/>
      <c r="H44" s="137"/>
      <c r="I44" s="137"/>
      <c r="J44" s="137"/>
      <c r="K44" s="137"/>
      <c r="L44" s="115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103</v>
      </c>
      <c r="D45" s="38"/>
      <c r="E45" s="38"/>
      <c r="F45" s="38"/>
      <c r="G45" s="38"/>
      <c r="H45" s="38"/>
      <c r="I45" s="38"/>
      <c r="J45" s="38"/>
      <c r="K45" s="38"/>
      <c r="L45" s="115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96" t="str">
        <f>E7</f>
        <v>Senior C Otrokovice-modernizace EPS dle platné legislativy</v>
      </c>
      <c r="F48" s="397"/>
      <c r="G48" s="397"/>
      <c r="H48" s="397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99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30" customHeight="1">
      <c r="A50" s="36"/>
      <c r="B50" s="37"/>
      <c r="C50" s="38"/>
      <c r="D50" s="38"/>
      <c r="E50" s="345" t="str">
        <f>E9</f>
        <v>2023/PS/01-11 - D.1.1-Architektonické a stavebně technické řešení (stavební výpomoc pro slaboproud)</v>
      </c>
      <c r="F50" s="398"/>
      <c r="G50" s="398"/>
      <c r="H50" s="398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15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22</v>
      </c>
      <c r="D52" s="38"/>
      <c r="E52" s="38"/>
      <c r="F52" s="29" t="str">
        <f>F12</f>
        <v xml:space="preserve"> </v>
      </c>
      <c r="G52" s="38"/>
      <c r="H52" s="38"/>
      <c r="I52" s="31" t="s">
        <v>24</v>
      </c>
      <c r="J52" s="61" t="str">
        <f>IF(J12="","",J12)</f>
        <v>8. 8. 2023</v>
      </c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25.7" customHeight="1">
      <c r="A54" s="36"/>
      <c r="B54" s="37"/>
      <c r="C54" s="31" t="s">
        <v>26</v>
      </c>
      <c r="D54" s="38"/>
      <c r="E54" s="38"/>
      <c r="F54" s="29" t="str">
        <f>E15</f>
        <v>Město Otrokovice</v>
      </c>
      <c r="G54" s="38"/>
      <c r="H54" s="38"/>
      <c r="I54" s="31" t="s">
        <v>32</v>
      </c>
      <c r="J54" s="34" t="str">
        <f>E21</f>
        <v>POLSON SECURITY, s.r.o.</v>
      </c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30</v>
      </c>
      <c r="D55" s="38"/>
      <c r="E55" s="38"/>
      <c r="F55" s="29" t="str">
        <f>IF(E18="","",E18)</f>
        <v>Vyplň údaj</v>
      </c>
      <c r="G55" s="38"/>
      <c r="H55" s="38"/>
      <c r="I55" s="31" t="s">
        <v>35</v>
      </c>
      <c r="J55" s="34" t="str">
        <f>E24</f>
        <v>Ing.A.Hejmalová</v>
      </c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8" t="s">
        <v>104</v>
      </c>
      <c r="D57" s="139"/>
      <c r="E57" s="139"/>
      <c r="F57" s="139"/>
      <c r="G57" s="139"/>
      <c r="H57" s="139"/>
      <c r="I57" s="139"/>
      <c r="J57" s="140" t="s">
        <v>105</v>
      </c>
      <c r="K57" s="139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41" t="s">
        <v>71</v>
      </c>
      <c r="D59" s="38"/>
      <c r="E59" s="38"/>
      <c r="F59" s="38"/>
      <c r="G59" s="38"/>
      <c r="H59" s="38"/>
      <c r="I59" s="38"/>
      <c r="J59" s="79">
        <f>J88</f>
        <v>0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106</v>
      </c>
    </row>
    <row r="60" spans="1:47" s="9" customFormat="1" ht="24.95" customHeight="1">
      <c r="B60" s="142"/>
      <c r="C60" s="143"/>
      <c r="D60" s="144" t="s">
        <v>107</v>
      </c>
      <c r="E60" s="145"/>
      <c r="F60" s="145"/>
      <c r="G60" s="145"/>
      <c r="H60" s="145"/>
      <c r="I60" s="145"/>
      <c r="J60" s="146">
        <f>J89</f>
        <v>0</v>
      </c>
      <c r="K60" s="143"/>
      <c r="L60" s="147"/>
    </row>
    <row r="61" spans="1:47" s="10" customFormat="1" ht="19.899999999999999" customHeight="1">
      <c r="B61" s="148"/>
      <c r="C61" s="99"/>
      <c r="D61" s="149" t="s">
        <v>108</v>
      </c>
      <c r="E61" s="150"/>
      <c r="F61" s="150"/>
      <c r="G61" s="150"/>
      <c r="H61" s="150"/>
      <c r="I61" s="150"/>
      <c r="J61" s="151">
        <f>J90</f>
        <v>0</v>
      </c>
      <c r="K61" s="99"/>
      <c r="L61" s="152"/>
    </row>
    <row r="62" spans="1:47" s="10" customFormat="1" ht="19.899999999999999" customHeight="1">
      <c r="B62" s="148"/>
      <c r="C62" s="99"/>
      <c r="D62" s="149" t="s">
        <v>109</v>
      </c>
      <c r="E62" s="150"/>
      <c r="F62" s="150"/>
      <c r="G62" s="150"/>
      <c r="H62" s="150"/>
      <c r="I62" s="150"/>
      <c r="J62" s="151">
        <f>J107</f>
        <v>0</v>
      </c>
      <c r="K62" s="99"/>
      <c r="L62" s="152"/>
    </row>
    <row r="63" spans="1:47" s="10" customFormat="1" ht="19.899999999999999" customHeight="1">
      <c r="B63" s="148"/>
      <c r="C63" s="99"/>
      <c r="D63" s="149" t="s">
        <v>110</v>
      </c>
      <c r="E63" s="150"/>
      <c r="F63" s="150"/>
      <c r="G63" s="150"/>
      <c r="H63" s="150"/>
      <c r="I63" s="150"/>
      <c r="J63" s="151">
        <f>J122</f>
        <v>0</v>
      </c>
      <c r="K63" s="99"/>
      <c r="L63" s="152"/>
    </row>
    <row r="64" spans="1:47" s="10" customFormat="1" ht="19.899999999999999" customHeight="1">
      <c r="B64" s="148"/>
      <c r="C64" s="99"/>
      <c r="D64" s="149" t="s">
        <v>111</v>
      </c>
      <c r="E64" s="150"/>
      <c r="F64" s="150"/>
      <c r="G64" s="150"/>
      <c r="H64" s="150"/>
      <c r="I64" s="150"/>
      <c r="J64" s="151">
        <f>J134</f>
        <v>0</v>
      </c>
      <c r="K64" s="99"/>
      <c r="L64" s="152"/>
    </row>
    <row r="65" spans="1:31" s="9" customFormat="1" ht="24.95" customHeight="1">
      <c r="B65" s="142"/>
      <c r="C65" s="143"/>
      <c r="D65" s="144" t="s">
        <v>112</v>
      </c>
      <c r="E65" s="145"/>
      <c r="F65" s="145"/>
      <c r="G65" s="145"/>
      <c r="H65" s="145"/>
      <c r="I65" s="145"/>
      <c r="J65" s="146">
        <f>J137</f>
        <v>0</v>
      </c>
      <c r="K65" s="143"/>
      <c r="L65" s="147"/>
    </row>
    <row r="66" spans="1:31" s="10" customFormat="1" ht="19.899999999999999" customHeight="1">
      <c r="B66" s="148"/>
      <c r="C66" s="99"/>
      <c r="D66" s="149" t="s">
        <v>113</v>
      </c>
      <c r="E66" s="150"/>
      <c r="F66" s="150"/>
      <c r="G66" s="150"/>
      <c r="H66" s="150"/>
      <c r="I66" s="150"/>
      <c r="J66" s="151">
        <f>J138</f>
        <v>0</v>
      </c>
      <c r="K66" s="99"/>
      <c r="L66" s="152"/>
    </row>
    <row r="67" spans="1:31" s="10" customFormat="1" ht="19.899999999999999" customHeight="1">
      <c r="B67" s="148"/>
      <c r="C67" s="99"/>
      <c r="D67" s="149" t="s">
        <v>114</v>
      </c>
      <c r="E67" s="150"/>
      <c r="F67" s="150"/>
      <c r="G67" s="150"/>
      <c r="H67" s="150"/>
      <c r="I67" s="150"/>
      <c r="J67" s="151">
        <f>J149</f>
        <v>0</v>
      </c>
      <c r="K67" s="99"/>
      <c r="L67" s="152"/>
    </row>
    <row r="68" spans="1:31" s="10" customFormat="1" ht="19.899999999999999" customHeight="1">
      <c r="B68" s="148"/>
      <c r="C68" s="99"/>
      <c r="D68" s="149" t="s">
        <v>115</v>
      </c>
      <c r="E68" s="150"/>
      <c r="F68" s="150"/>
      <c r="G68" s="150"/>
      <c r="H68" s="150"/>
      <c r="I68" s="150"/>
      <c r="J68" s="151">
        <f>J177</f>
        <v>0</v>
      </c>
      <c r="K68" s="99"/>
      <c r="L68" s="152"/>
    </row>
    <row r="69" spans="1:31" s="2" customFormat="1" ht="21.75" customHeight="1">
      <c r="A69" s="36"/>
      <c r="B69" s="37"/>
      <c r="C69" s="38"/>
      <c r="D69" s="38"/>
      <c r="E69" s="38"/>
      <c r="F69" s="38"/>
      <c r="G69" s="38"/>
      <c r="H69" s="38"/>
      <c r="I69" s="38"/>
      <c r="J69" s="38"/>
      <c r="K69" s="38"/>
      <c r="L69" s="115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pans="1:31" s="2" customFormat="1" ht="6.95" customHeight="1">
      <c r="A70" s="36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115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4" spans="1:31" s="2" customFormat="1" ht="6.95" customHeight="1">
      <c r="A74" s="36"/>
      <c r="B74" s="51"/>
      <c r="C74" s="52"/>
      <c r="D74" s="52"/>
      <c r="E74" s="52"/>
      <c r="F74" s="52"/>
      <c r="G74" s="52"/>
      <c r="H74" s="52"/>
      <c r="I74" s="52"/>
      <c r="J74" s="52"/>
      <c r="K74" s="52"/>
      <c r="L74" s="115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24.95" customHeight="1">
      <c r="A75" s="36"/>
      <c r="B75" s="37"/>
      <c r="C75" s="25" t="s">
        <v>116</v>
      </c>
      <c r="D75" s="38"/>
      <c r="E75" s="38"/>
      <c r="F75" s="38"/>
      <c r="G75" s="38"/>
      <c r="H75" s="38"/>
      <c r="I75" s="38"/>
      <c r="J75" s="38"/>
      <c r="K75" s="38"/>
      <c r="L75" s="115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6.95" customHeigh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115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2" customHeight="1">
      <c r="A77" s="36"/>
      <c r="B77" s="37"/>
      <c r="C77" s="31" t="s">
        <v>16</v>
      </c>
      <c r="D77" s="38"/>
      <c r="E77" s="38"/>
      <c r="F77" s="38"/>
      <c r="G77" s="38"/>
      <c r="H77" s="38"/>
      <c r="I77" s="38"/>
      <c r="J77" s="38"/>
      <c r="K77" s="38"/>
      <c r="L77" s="11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6.5" customHeight="1">
      <c r="A78" s="36"/>
      <c r="B78" s="37"/>
      <c r="C78" s="38"/>
      <c r="D78" s="38"/>
      <c r="E78" s="396" t="str">
        <f>E7</f>
        <v>Senior C Otrokovice-modernizace EPS dle platné legislativy</v>
      </c>
      <c r="F78" s="397"/>
      <c r="G78" s="397"/>
      <c r="H78" s="397"/>
      <c r="I78" s="38"/>
      <c r="J78" s="38"/>
      <c r="K78" s="38"/>
      <c r="L78" s="11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2" customHeight="1">
      <c r="A79" s="36"/>
      <c r="B79" s="37"/>
      <c r="C79" s="31" t="s">
        <v>99</v>
      </c>
      <c r="D79" s="38"/>
      <c r="E79" s="38"/>
      <c r="F79" s="38"/>
      <c r="G79" s="38"/>
      <c r="H79" s="38"/>
      <c r="I79" s="38"/>
      <c r="J79" s="38"/>
      <c r="K79" s="38"/>
      <c r="L79" s="11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30" customHeight="1">
      <c r="A80" s="36"/>
      <c r="B80" s="37"/>
      <c r="C80" s="38"/>
      <c r="D80" s="38"/>
      <c r="E80" s="345" t="str">
        <f>E9</f>
        <v>2023/PS/01-11 - D.1.1-Architektonické a stavebně technické řešení (stavební výpomoc pro slaboproud)</v>
      </c>
      <c r="F80" s="398"/>
      <c r="G80" s="398"/>
      <c r="H80" s="398"/>
      <c r="I80" s="38"/>
      <c r="J80" s="38"/>
      <c r="K80" s="38"/>
      <c r="L80" s="115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6.95" customHeight="1">
      <c r="A81" s="36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115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2" customHeight="1">
      <c r="A82" s="36"/>
      <c r="B82" s="37"/>
      <c r="C82" s="31" t="s">
        <v>22</v>
      </c>
      <c r="D82" s="38"/>
      <c r="E82" s="38"/>
      <c r="F82" s="29" t="str">
        <f>F12</f>
        <v xml:space="preserve"> </v>
      </c>
      <c r="G82" s="38"/>
      <c r="H82" s="38"/>
      <c r="I82" s="31" t="s">
        <v>24</v>
      </c>
      <c r="J82" s="61" t="str">
        <f>IF(J12="","",J12)</f>
        <v>8. 8. 2023</v>
      </c>
      <c r="K82" s="38"/>
      <c r="L82" s="115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6.95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15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25.7" customHeight="1">
      <c r="A84" s="36"/>
      <c r="B84" s="37"/>
      <c r="C84" s="31" t="s">
        <v>26</v>
      </c>
      <c r="D84" s="38"/>
      <c r="E84" s="38"/>
      <c r="F84" s="29" t="str">
        <f>E15</f>
        <v>Město Otrokovice</v>
      </c>
      <c r="G84" s="38"/>
      <c r="H84" s="38"/>
      <c r="I84" s="31" t="s">
        <v>32</v>
      </c>
      <c r="J84" s="34" t="str">
        <f>E21</f>
        <v>POLSON SECURITY, s.r.o.</v>
      </c>
      <c r="K84" s="38"/>
      <c r="L84" s="115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15.2" customHeight="1">
      <c r="A85" s="36"/>
      <c r="B85" s="37"/>
      <c r="C85" s="31" t="s">
        <v>30</v>
      </c>
      <c r="D85" s="38"/>
      <c r="E85" s="38"/>
      <c r="F85" s="29" t="str">
        <f>IF(E18="","",E18)</f>
        <v>Vyplň údaj</v>
      </c>
      <c r="G85" s="38"/>
      <c r="H85" s="38"/>
      <c r="I85" s="31" t="s">
        <v>35</v>
      </c>
      <c r="J85" s="34" t="str">
        <f>E24</f>
        <v>Ing.A.Hejmalová</v>
      </c>
      <c r="K85" s="38"/>
      <c r="L85" s="115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10.35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115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11" customFormat="1" ht="29.25" customHeight="1">
      <c r="A87" s="153"/>
      <c r="B87" s="154"/>
      <c r="C87" s="155" t="s">
        <v>117</v>
      </c>
      <c r="D87" s="156" t="s">
        <v>58</v>
      </c>
      <c r="E87" s="156" t="s">
        <v>54</v>
      </c>
      <c r="F87" s="156" t="s">
        <v>55</v>
      </c>
      <c r="G87" s="156" t="s">
        <v>118</v>
      </c>
      <c r="H87" s="156" t="s">
        <v>119</v>
      </c>
      <c r="I87" s="156" t="s">
        <v>120</v>
      </c>
      <c r="J87" s="156" t="s">
        <v>105</v>
      </c>
      <c r="K87" s="157" t="s">
        <v>121</v>
      </c>
      <c r="L87" s="158"/>
      <c r="M87" s="70" t="s">
        <v>21</v>
      </c>
      <c r="N87" s="71" t="s">
        <v>43</v>
      </c>
      <c r="O87" s="71" t="s">
        <v>122</v>
      </c>
      <c r="P87" s="71" t="s">
        <v>123</v>
      </c>
      <c r="Q87" s="71" t="s">
        <v>124</v>
      </c>
      <c r="R87" s="71" t="s">
        <v>125</v>
      </c>
      <c r="S87" s="71" t="s">
        <v>126</v>
      </c>
      <c r="T87" s="72" t="s">
        <v>127</v>
      </c>
      <c r="U87" s="153"/>
      <c r="V87" s="153"/>
      <c r="W87" s="153"/>
      <c r="X87" s="153"/>
      <c r="Y87" s="153"/>
      <c r="Z87" s="153"/>
      <c r="AA87" s="153"/>
      <c r="AB87" s="153"/>
      <c r="AC87" s="153"/>
      <c r="AD87" s="153"/>
      <c r="AE87" s="153"/>
    </row>
    <row r="88" spans="1:65" s="2" customFormat="1" ht="22.9" customHeight="1">
      <c r="A88" s="36"/>
      <c r="B88" s="37"/>
      <c r="C88" s="77" t="s">
        <v>128</v>
      </c>
      <c r="D88" s="38"/>
      <c r="E88" s="38"/>
      <c r="F88" s="38"/>
      <c r="G88" s="38"/>
      <c r="H88" s="38"/>
      <c r="I88" s="38"/>
      <c r="J88" s="159">
        <f>BK88</f>
        <v>0</v>
      </c>
      <c r="K88" s="38"/>
      <c r="L88" s="41"/>
      <c r="M88" s="73"/>
      <c r="N88" s="160"/>
      <c r="O88" s="74"/>
      <c r="P88" s="161">
        <f>P89+P137</f>
        <v>0</v>
      </c>
      <c r="Q88" s="74"/>
      <c r="R88" s="161">
        <f>R89+R137</f>
        <v>5.9837840000000009</v>
      </c>
      <c r="S88" s="74"/>
      <c r="T88" s="162">
        <f>T89+T137</f>
        <v>1.3743999999999998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T88" s="19" t="s">
        <v>72</v>
      </c>
      <c r="AU88" s="19" t="s">
        <v>106</v>
      </c>
      <c r="BK88" s="163">
        <f>BK89+BK137</f>
        <v>0</v>
      </c>
    </row>
    <row r="89" spans="1:65" s="12" customFormat="1" ht="25.9" customHeight="1">
      <c r="B89" s="164"/>
      <c r="C89" s="165"/>
      <c r="D89" s="166" t="s">
        <v>72</v>
      </c>
      <c r="E89" s="167" t="s">
        <v>129</v>
      </c>
      <c r="F89" s="167" t="s">
        <v>130</v>
      </c>
      <c r="G89" s="165"/>
      <c r="H89" s="165"/>
      <c r="I89" s="168"/>
      <c r="J89" s="169">
        <f>BK89</f>
        <v>0</v>
      </c>
      <c r="K89" s="165"/>
      <c r="L89" s="170"/>
      <c r="M89" s="171"/>
      <c r="N89" s="172"/>
      <c r="O89" s="172"/>
      <c r="P89" s="173">
        <f>P90+P107+P122+P134</f>
        <v>0</v>
      </c>
      <c r="Q89" s="172"/>
      <c r="R89" s="173">
        <f>R90+R107+R122+R134</f>
        <v>1.2332400000000001</v>
      </c>
      <c r="S89" s="172"/>
      <c r="T89" s="174">
        <f>T90+T107+T122+T134</f>
        <v>1.3743999999999998</v>
      </c>
      <c r="AR89" s="175" t="s">
        <v>81</v>
      </c>
      <c r="AT89" s="176" t="s">
        <v>72</v>
      </c>
      <c r="AU89" s="176" t="s">
        <v>73</v>
      </c>
      <c r="AY89" s="175" t="s">
        <v>131</v>
      </c>
      <c r="BK89" s="177">
        <f>BK90+BK107+BK122+BK134</f>
        <v>0</v>
      </c>
    </row>
    <row r="90" spans="1:65" s="12" customFormat="1" ht="22.9" customHeight="1">
      <c r="B90" s="164"/>
      <c r="C90" s="165"/>
      <c r="D90" s="166" t="s">
        <v>72</v>
      </c>
      <c r="E90" s="178" t="s">
        <v>132</v>
      </c>
      <c r="F90" s="178" t="s">
        <v>133</v>
      </c>
      <c r="G90" s="165"/>
      <c r="H90" s="165"/>
      <c r="I90" s="168"/>
      <c r="J90" s="179">
        <f>BK90</f>
        <v>0</v>
      </c>
      <c r="K90" s="165"/>
      <c r="L90" s="170"/>
      <c r="M90" s="171"/>
      <c r="N90" s="172"/>
      <c r="O90" s="172"/>
      <c r="P90" s="173">
        <f>SUM(P91:P106)</f>
        <v>0</v>
      </c>
      <c r="Q90" s="172"/>
      <c r="R90" s="173">
        <f>SUM(R91:R106)</f>
        <v>1.0716000000000001</v>
      </c>
      <c r="S90" s="172"/>
      <c r="T90" s="174">
        <f>SUM(T91:T106)</f>
        <v>1.3199999999999998</v>
      </c>
      <c r="AR90" s="175" t="s">
        <v>81</v>
      </c>
      <c r="AT90" s="176" t="s">
        <v>72</v>
      </c>
      <c r="AU90" s="176" t="s">
        <v>81</v>
      </c>
      <c r="AY90" s="175" t="s">
        <v>131</v>
      </c>
      <c r="BK90" s="177">
        <f>SUM(BK91:BK106)</f>
        <v>0</v>
      </c>
    </row>
    <row r="91" spans="1:65" s="2" customFormat="1" ht="21.75" customHeight="1">
      <c r="A91" s="36"/>
      <c r="B91" s="37"/>
      <c r="C91" s="180" t="s">
        <v>81</v>
      </c>
      <c r="D91" s="180" t="s">
        <v>134</v>
      </c>
      <c r="E91" s="181" t="s">
        <v>135</v>
      </c>
      <c r="F91" s="182" t="s">
        <v>136</v>
      </c>
      <c r="G91" s="183" t="s">
        <v>137</v>
      </c>
      <c r="H91" s="184">
        <v>3600</v>
      </c>
      <c r="I91" s="185"/>
      <c r="J91" s="186">
        <f>ROUND(I91*H91,2)</f>
        <v>0</v>
      </c>
      <c r="K91" s="182" t="s">
        <v>138</v>
      </c>
      <c r="L91" s="41"/>
      <c r="M91" s="187" t="s">
        <v>21</v>
      </c>
      <c r="N91" s="188" t="s">
        <v>45</v>
      </c>
      <c r="O91" s="66"/>
      <c r="P91" s="189">
        <f>O91*H91</f>
        <v>0</v>
      </c>
      <c r="Q91" s="189">
        <v>0</v>
      </c>
      <c r="R91" s="189">
        <f>Q91*H91</f>
        <v>0</v>
      </c>
      <c r="S91" s="189">
        <v>0</v>
      </c>
      <c r="T91" s="190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191" t="s">
        <v>139</v>
      </c>
      <c r="AT91" s="191" t="s">
        <v>134</v>
      </c>
      <c r="AU91" s="191" t="s">
        <v>89</v>
      </c>
      <c r="AY91" s="19" t="s">
        <v>131</v>
      </c>
      <c r="BE91" s="192">
        <f>IF(N91="základní",J91,0)</f>
        <v>0</v>
      </c>
      <c r="BF91" s="192">
        <f>IF(N91="snížená",J91,0)</f>
        <v>0</v>
      </c>
      <c r="BG91" s="192">
        <f>IF(N91="zákl. přenesená",J91,0)</f>
        <v>0</v>
      </c>
      <c r="BH91" s="192">
        <f>IF(N91="sníž. přenesená",J91,0)</f>
        <v>0</v>
      </c>
      <c r="BI91" s="192">
        <f>IF(N91="nulová",J91,0)</f>
        <v>0</v>
      </c>
      <c r="BJ91" s="19" t="s">
        <v>89</v>
      </c>
      <c r="BK91" s="192">
        <f>ROUND(I91*H91,2)</f>
        <v>0</v>
      </c>
      <c r="BL91" s="19" t="s">
        <v>139</v>
      </c>
      <c r="BM91" s="191" t="s">
        <v>140</v>
      </c>
    </row>
    <row r="92" spans="1:65" s="2" customFormat="1" ht="11.25">
      <c r="A92" s="36"/>
      <c r="B92" s="37"/>
      <c r="C92" s="38"/>
      <c r="D92" s="193" t="s">
        <v>141</v>
      </c>
      <c r="E92" s="38"/>
      <c r="F92" s="194" t="s">
        <v>142</v>
      </c>
      <c r="G92" s="38"/>
      <c r="H92" s="38"/>
      <c r="I92" s="195"/>
      <c r="J92" s="38"/>
      <c r="K92" s="38"/>
      <c r="L92" s="41"/>
      <c r="M92" s="196"/>
      <c r="N92" s="197"/>
      <c r="O92" s="66"/>
      <c r="P92" s="66"/>
      <c r="Q92" s="66"/>
      <c r="R92" s="66"/>
      <c r="S92" s="66"/>
      <c r="T92" s="67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9" t="s">
        <v>141</v>
      </c>
      <c r="AU92" s="19" t="s">
        <v>89</v>
      </c>
    </row>
    <row r="93" spans="1:65" s="13" customFormat="1" ht="11.25">
      <c r="B93" s="198"/>
      <c r="C93" s="199"/>
      <c r="D93" s="200" t="s">
        <v>143</v>
      </c>
      <c r="E93" s="201" t="s">
        <v>21</v>
      </c>
      <c r="F93" s="202" t="s">
        <v>144</v>
      </c>
      <c r="G93" s="199"/>
      <c r="H93" s="203">
        <v>3600</v>
      </c>
      <c r="I93" s="204"/>
      <c r="J93" s="199"/>
      <c r="K93" s="199"/>
      <c r="L93" s="205"/>
      <c r="M93" s="206"/>
      <c r="N93" s="207"/>
      <c r="O93" s="207"/>
      <c r="P93" s="207"/>
      <c r="Q93" s="207"/>
      <c r="R93" s="207"/>
      <c r="S93" s="207"/>
      <c r="T93" s="208"/>
      <c r="AT93" s="209" t="s">
        <v>143</v>
      </c>
      <c r="AU93" s="209" t="s">
        <v>89</v>
      </c>
      <c r="AV93" s="13" t="s">
        <v>89</v>
      </c>
      <c r="AW93" s="13" t="s">
        <v>34</v>
      </c>
      <c r="AX93" s="13" t="s">
        <v>73</v>
      </c>
      <c r="AY93" s="209" t="s">
        <v>131</v>
      </c>
    </row>
    <row r="94" spans="1:65" s="14" customFormat="1" ht="11.25">
      <c r="B94" s="210"/>
      <c r="C94" s="211"/>
      <c r="D94" s="200" t="s">
        <v>143</v>
      </c>
      <c r="E94" s="212" t="s">
        <v>21</v>
      </c>
      <c r="F94" s="213" t="s">
        <v>145</v>
      </c>
      <c r="G94" s="211"/>
      <c r="H94" s="214">
        <v>3600</v>
      </c>
      <c r="I94" s="215"/>
      <c r="J94" s="211"/>
      <c r="K94" s="211"/>
      <c r="L94" s="216"/>
      <c r="M94" s="217"/>
      <c r="N94" s="218"/>
      <c r="O94" s="218"/>
      <c r="P94" s="218"/>
      <c r="Q94" s="218"/>
      <c r="R94" s="218"/>
      <c r="S94" s="218"/>
      <c r="T94" s="219"/>
      <c r="AT94" s="220" t="s">
        <v>143</v>
      </c>
      <c r="AU94" s="220" t="s">
        <v>89</v>
      </c>
      <c r="AV94" s="14" t="s">
        <v>146</v>
      </c>
      <c r="AW94" s="14" t="s">
        <v>34</v>
      </c>
      <c r="AX94" s="14" t="s">
        <v>81</v>
      </c>
      <c r="AY94" s="220" t="s">
        <v>131</v>
      </c>
    </row>
    <row r="95" spans="1:65" s="2" customFormat="1" ht="24.2" customHeight="1">
      <c r="A95" s="36"/>
      <c r="B95" s="37"/>
      <c r="C95" s="180" t="s">
        <v>89</v>
      </c>
      <c r="D95" s="180" t="s">
        <v>134</v>
      </c>
      <c r="E95" s="181" t="s">
        <v>147</v>
      </c>
      <c r="F95" s="182" t="s">
        <v>148</v>
      </c>
      <c r="G95" s="183" t="s">
        <v>137</v>
      </c>
      <c r="H95" s="184">
        <v>2200</v>
      </c>
      <c r="I95" s="185"/>
      <c r="J95" s="186">
        <f>ROUND(I95*H95,2)</f>
        <v>0</v>
      </c>
      <c r="K95" s="182" t="s">
        <v>138</v>
      </c>
      <c r="L95" s="41"/>
      <c r="M95" s="187" t="s">
        <v>21</v>
      </c>
      <c r="N95" s="188" t="s">
        <v>45</v>
      </c>
      <c r="O95" s="66"/>
      <c r="P95" s="189">
        <f>O95*H95</f>
        <v>0</v>
      </c>
      <c r="Q95" s="189">
        <v>0</v>
      </c>
      <c r="R95" s="189">
        <f>Q95*H95</f>
        <v>0</v>
      </c>
      <c r="S95" s="189">
        <v>0</v>
      </c>
      <c r="T95" s="190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191" t="s">
        <v>139</v>
      </c>
      <c r="AT95" s="191" t="s">
        <v>134</v>
      </c>
      <c r="AU95" s="191" t="s">
        <v>89</v>
      </c>
      <c r="AY95" s="19" t="s">
        <v>131</v>
      </c>
      <c r="BE95" s="192">
        <f>IF(N95="základní",J95,0)</f>
        <v>0</v>
      </c>
      <c r="BF95" s="192">
        <f>IF(N95="snížená",J95,0)</f>
        <v>0</v>
      </c>
      <c r="BG95" s="192">
        <f>IF(N95="zákl. přenesená",J95,0)</f>
        <v>0</v>
      </c>
      <c r="BH95" s="192">
        <f>IF(N95="sníž. přenesená",J95,0)</f>
        <v>0</v>
      </c>
      <c r="BI95" s="192">
        <f>IF(N95="nulová",J95,0)</f>
        <v>0</v>
      </c>
      <c r="BJ95" s="19" t="s">
        <v>89</v>
      </c>
      <c r="BK95" s="192">
        <f>ROUND(I95*H95,2)</f>
        <v>0</v>
      </c>
      <c r="BL95" s="19" t="s">
        <v>139</v>
      </c>
      <c r="BM95" s="191" t="s">
        <v>149</v>
      </c>
    </row>
    <row r="96" spans="1:65" s="2" customFormat="1" ht="11.25">
      <c r="A96" s="36"/>
      <c r="B96" s="37"/>
      <c r="C96" s="38"/>
      <c r="D96" s="193" t="s">
        <v>141</v>
      </c>
      <c r="E96" s="38"/>
      <c r="F96" s="194" t="s">
        <v>150</v>
      </c>
      <c r="G96" s="38"/>
      <c r="H96" s="38"/>
      <c r="I96" s="195"/>
      <c r="J96" s="38"/>
      <c r="K96" s="38"/>
      <c r="L96" s="41"/>
      <c r="M96" s="196"/>
      <c r="N96" s="197"/>
      <c r="O96" s="66"/>
      <c r="P96" s="66"/>
      <c r="Q96" s="66"/>
      <c r="R96" s="66"/>
      <c r="S96" s="66"/>
      <c r="T96" s="67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T96" s="19" t="s">
        <v>141</v>
      </c>
      <c r="AU96" s="19" t="s">
        <v>89</v>
      </c>
    </row>
    <row r="97" spans="1:65" s="13" customFormat="1" ht="11.25">
      <c r="B97" s="198"/>
      <c r="C97" s="199"/>
      <c r="D97" s="200" t="s">
        <v>143</v>
      </c>
      <c r="E97" s="201" t="s">
        <v>21</v>
      </c>
      <c r="F97" s="202" t="s">
        <v>151</v>
      </c>
      <c r="G97" s="199"/>
      <c r="H97" s="203">
        <v>2200</v>
      </c>
      <c r="I97" s="204"/>
      <c r="J97" s="199"/>
      <c r="K97" s="199"/>
      <c r="L97" s="205"/>
      <c r="M97" s="206"/>
      <c r="N97" s="207"/>
      <c r="O97" s="207"/>
      <c r="P97" s="207"/>
      <c r="Q97" s="207"/>
      <c r="R97" s="207"/>
      <c r="S97" s="207"/>
      <c r="T97" s="208"/>
      <c r="AT97" s="209" t="s">
        <v>143</v>
      </c>
      <c r="AU97" s="209" t="s">
        <v>89</v>
      </c>
      <c r="AV97" s="13" t="s">
        <v>89</v>
      </c>
      <c r="AW97" s="13" t="s">
        <v>34</v>
      </c>
      <c r="AX97" s="13" t="s">
        <v>73</v>
      </c>
      <c r="AY97" s="209" t="s">
        <v>131</v>
      </c>
    </row>
    <row r="98" spans="1:65" s="14" customFormat="1" ht="11.25">
      <c r="B98" s="210"/>
      <c r="C98" s="211"/>
      <c r="D98" s="200" t="s">
        <v>143</v>
      </c>
      <c r="E98" s="212" t="s">
        <v>21</v>
      </c>
      <c r="F98" s="213" t="s">
        <v>145</v>
      </c>
      <c r="G98" s="211"/>
      <c r="H98" s="214">
        <v>2200</v>
      </c>
      <c r="I98" s="215"/>
      <c r="J98" s="211"/>
      <c r="K98" s="211"/>
      <c r="L98" s="216"/>
      <c r="M98" s="217"/>
      <c r="N98" s="218"/>
      <c r="O98" s="218"/>
      <c r="P98" s="218"/>
      <c r="Q98" s="218"/>
      <c r="R98" s="218"/>
      <c r="S98" s="218"/>
      <c r="T98" s="219"/>
      <c r="AT98" s="220" t="s">
        <v>143</v>
      </c>
      <c r="AU98" s="220" t="s">
        <v>89</v>
      </c>
      <c r="AV98" s="14" t="s">
        <v>146</v>
      </c>
      <c r="AW98" s="14" t="s">
        <v>34</v>
      </c>
      <c r="AX98" s="14" t="s">
        <v>81</v>
      </c>
      <c r="AY98" s="220" t="s">
        <v>131</v>
      </c>
    </row>
    <row r="99" spans="1:65" s="2" customFormat="1" ht="24.2" customHeight="1">
      <c r="A99" s="36"/>
      <c r="B99" s="37"/>
      <c r="C99" s="180" t="s">
        <v>146</v>
      </c>
      <c r="D99" s="180" t="s">
        <v>134</v>
      </c>
      <c r="E99" s="181" t="s">
        <v>152</v>
      </c>
      <c r="F99" s="182" t="s">
        <v>153</v>
      </c>
      <c r="G99" s="183" t="s">
        <v>137</v>
      </c>
      <c r="H99" s="184">
        <v>60</v>
      </c>
      <c r="I99" s="185"/>
      <c r="J99" s="186">
        <f>ROUND(I99*H99,2)</f>
        <v>0</v>
      </c>
      <c r="K99" s="182" t="s">
        <v>138</v>
      </c>
      <c r="L99" s="41"/>
      <c r="M99" s="187" t="s">
        <v>21</v>
      </c>
      <c r="N99" s="188" t="s">
        <v>45</v>
      </c>
      <c r="O99" s="66"/>
      <c r="P99" s="189">
        <f>O99*H99</f>
        <v>0</v>
      </c>
      <c r="Q99" s="189">
        <v>1.7639999999999999E-2</v>
      </c>
      <c r="R99" s="189">
        <f>Q99*H99</f>
        <v>1.0584</v>
      </c>
      <c r="S99" s="189">
        <v>0.02</v>
      </c>
      <c r="T99" s="190">
        <f>S99*H99</f>
        <v>1.2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91" t="s">
        <v>139</v>
      </c>
      <c r="AT99" s="191" t="s">
        <v>134</v>
      </c>
      <c r="AU99" s="191" t="s">
        <v>89</v>
      </c>
      <c r="AY99" s="19" t="s">
        <v>131</v>
      </c>
      <c r="BE99" s="192">
        <f>IF(N99="základní",J99,0)</f>
        <v>0</v>
      </c>
      <c r="BF99" s="192">
        <f>IF(N99="snížená",J99,0)</f>
        <v>0</v>
      </c>
      <c r="BG99" s="192">
        <f>IF(N99="zákl. přenesená",J99,0)</f>
        <v>0</v>
      </c>
      <c r="BH99" s="192">
        <f>IF(N99="sníž. přenesená",J99,0)</f>
        <v>0</v>
      </c>
      <c r="BI99" s="192">
        <f>IF(N99="nulová",J99,0)</f>
        <v>0</v>
      </c>
      <c r="BJ99" s="19" t="s">
        <v>89</v>
      </c>
      <c r="BK99" s="192">
        <f>ROUND(I99*H99,2)</f>
        <v>0</v>
      </c>
      <c r="BL99" s="19" t="s">
        <v>139</v>
      </c>
      <c r="BM99" s="191" t="s">
        <v>154</v>
      </c>
    </row>
    <row r="100" spans="1:65" s="2" customFormat="1" ht="11.25">
      <c r="A100" s="36"/>
      <c r="B100" s="37"/>
      <c r="C100" s="38"/>
      <c r="D100" s="193" t="s">
        <v>141</v>
      </c>
      <c r="E100" s="38"/>
      <c r="F100" s="194" t="s">
        <v>155</v>
      </c>
      <c r="G100" s="38"/>
      <c r="H100" s="38"/>
      <c r="I100" s="195"/>
      <c r="J100" s="38"/>
      <c r="K100" s="38"/>
      <c r="L100" s="41"/>
      <c r="M100" s="196"/>
      <c r="N100" s="197"/>
      <c r="O100" s="66"/>
      <c r="P100" s="66"/>
      <c r="Q100" s="66"/>
      <c r="R100" s="66"/>
      <c r="S100" s="66"/>
      <c r="T100" s="67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9" t="s">
        <v>141</v>
      </c>
      <c r="AU100" s="19" t="s">
        <v>89</v>
      </c>
    </row>
    <row r="101" spans="1:65" s="13" customFormat="1" ht="11.25">
      <c r="B101" s="198"/>
      <c r="C101" s="199"/>
      <c r="D101" s="200" t="s">
        <v>143</v>
      </c>
      <c r="E101" s="201" t="s">
        <v>21</v>
      </c>
      <c r="F101" s="202" t="s">
        <v>156</v>
      </c>
      <c r="G101" s="199"/>
      <c r="H101" s="203">
        <v>60</v>
      </c>
      <c r="I101" s="204"/>
      <c r="J101" s="199"/>
      <c r="K101" s="199"/>
      <c r="L101" s="205"/>
      <c r="M101" s="206"/>
      <c r="N101" s="207"/>
      <c r="O101" s="207"/>
      <c r="P101" s="207"/>
      <c r="Q101" s="207"/>
      <c r="R101" s="207"/>
      <c r="S101" s="207"/>
      <c r="T101" s="208"/>
      <c r="AT101" s="209" t="s">
        <v>143</v>
      </c>
      <c r="AU101" s="209" t="s">
        <v>89</v>
      </c>
      <c r="AV101" s="13" t="s">
        <v>89</v>
      </c>
      <c r="AW101" s="13" t="s">
        <v>34</v>
      </c>
      <c r="AX101" s="13" t="s">
        <v>73</v>
      </c>
      <c r="AY101" s="209" t="s">
        <v>131</v>
      </c>
    </row>
    <row r="102" spans="1:65" s="14" customFormat="1" ht="11.25">
      <c r="B102" s="210"/>
      <c r="C102" s="211"/>
      <c r="D102" s="200" t="s">
        <v>143</v>
      </c>
      <c r="E102" s="212" t="s">
        <v>21</v>
      </c>
      <c r="F102" s="213" t="s">
        <v>145</v>
      </c>
      <c r="G102" s="211"/>
      <c r="H102" s="214">
        <v>60</v>
      </c>
      <c r="I102" s="215"/>
      <c r="J102" s="211"/>
      <c r="K102" s="211"/>
      <c r="L102" s="216"/>
      <c r="M102" s="217"/>
      <c r="N102" s="218"/>
      <c r="O102" s="218"/>
      <c r="P102" s="218"/>
      <c r="Q102" s="218"/>
      <c r="R102" s="218"/>
      <c r="S102" s="218"/>
      <c r="T102" s="219"/>
      <c r="AT102" s="220" t="s">
        <v>143</v>
      </c>
      <c r="AU102" s="220" t="s">
        <v>89</v>
      </c>
      <c r="AV102" s="14" t="s">
        <v>146</v>
      </c>
      <c r="AW102" s="14" t="s">
        <v>34</v>
      </c>
      <c r="AX102" s="14" t="s">
        <v>81</v>
      </c>
      <c r="AY102" s="220" t="s">
        <v>131</v>
      </c>
    </row>
    <row r="103" spans="1:65" s="2" customFormat="1" ht="24.2" customHeight="1">
      <c r="A103" s="36"/>
      <c r="B103" s="37"/>
      <c r="C103" s="180" t="s">
        <v>139</v>
      </c>
      <c r="D103" s="180" t="s">
        <v>134</v>
      </c>
      <c r="E103" s="181" t="s">
        <v>157</v>
      </c>
      <c r="F103" s="182" t="s">
        <v>158</v>
      </c>
      <c r="G103" s="183" t="s">
        <v>137</v>
      </c>
      <c r="H103" s="184">
        <v>60</v>
      </c>
      <c r="I103" s="185"/>
      <c r="J103" s="186">
        <f>ROUND(I103*H103,2)</f>
        <v>0</v>
      </c>
      <c r="K103" s="182" t="s">
        <v>138</v>
      </c>
      <c r="L103" s="41"/>
      <c r="M103" s="187" t="s">
        <v>21</v>
      </c>
      <c r="N103" s="188" t="s">
        <v>45</v>
      </c>
      <c r="O103" s="66"/>
      <c r="P103" s="189">
        <f>O103*H103</f>
        <v>0</v>
      </c>
      <c r="Q103" s="189">
        <v>2.2000000000000001E-4</v>
      </c>
      <c r="R103" s="189">
        <f>Q103*H103</f>
        <v>1.32E-2</v>
      </c>
      <c r="S103" s="189">
        <v>2E-3</v>
      </c>
      <c r="T103" s="190">
        <f>S103*H103</f>
        <v>0.12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91" t="s">
        <v>139</v>
      </c>
      <c r="AT103" s="191" t="s">
        <v>134</v>
      </c>
      <c r="AU103" s="191" t="s">
        <v>89</v>
      </c>
      <c r="AY103" s="19" t="s">
        <v>131</v>
      </c>
      <c r="BE103" s="192">
        <f>IF(N103="základní",J103,0)</f>
        <v>0</v>
      </c>
      <c r="BF103" s="192">
        <f>IF(N103="snížená",J103,0)</f>
        <v>0</v>
      </c>
      <c r="BG103" s="192">
        <f>IF(N103="zákl. přenesená",J103,0)</f>
        <v>0</v>
      </c>
      <c r="BH103" s="192">
        <f>IF(N103="sníž. přenesená",J103,0)</f>
        <v>0</v>
      </c>
      <c r="BI103" s="192">
        <f>IF(N103="nulová",J103,0)</f>
        <v>0</v>
      </c>
      <c r="BJ103" s="19" t="s">
        <v>89</v>
      </c>
      <c r="BK103" s="192">
        <f>ROUND(I103*H103,2)</f>
        <v>0</v>
      </c>
      <c r="BL103" s="19" t="s">
        <v>139</v>
      </c>
      <c r="BM103" s="191" t="s">
        <v>159</v>
      </c>
    </row>
    <row r="104" spans="1:65" s="2" customFormat="1" ht="11.25">
      <c r="A104" s="36"/>
      <c r="B104" s="37"/>
      <c r="C104" s="38"/>
      <c r="D104" s="193" t="s">
        <v>141</v>
      </c>
      <c r="E104" s="38"/>
      <c r="F104" s="194" t="s">
        <v>160</v>
      </c>
      <c r="G104" s="38"/>
      <c r="H104" s="38"/>
      <c r="I104" s="195"/>
      <c r="J104" s="38"/>
      <c r="K104" s="38"/>
      <c r="L104" s="41"/>
      <c r="M104" s="196"/>
      <c r="N104" s="197"/>
      <c r="O104" s="66"/>
      <c r="P104" s="66"/>
      <c r="Q104" s="66"/>
      <c r="R104" s="66"/>
      <c r="S104" s="66"/>
      <c r="T104" s="67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9" t="s">
        <v>141</v>
      </c>
      <c r="AU104" s="19" t="s">
        <v>89</v>
      </c>
    </row>
    <row r="105" spans="1:65" s="13" customFormat="1" ht="11.25">
      <c r="B105" s="198"/>
      <c r="C105" s="199"/>
      <c r="D105" s="200" t="s">
        <v>143</v>
      </c>
      <c r="E105" s="201" t="s">
        <v>21</v>
      </c>
      <c r="F105" s="202" t="s">
        <v>156</v>
      </c>
      <c r="G105" s="199"/>
      <c r="H105" s="203">
        <v>60</v>
      </c>
      <c r="I105" s="204"/>
      <c r="J105" s="199"/>
      <c r="K105" s="199"/>
      <c r="L105" s="205"/>
      <c r="M105" s="206"/>
      <c r="N105" s="207"/>
      <c r="O105" s="207"/>
      <c r="P105" s="207"/>
      <c r="Q105" s="207"/>
      <c r="R105" s="207"/>
      <c r="S105" s="207"/>
      <c r="T105" s="208"/>
      <c r="AT105" s="209" t="s">
        <v>143</v>
      </c>
      <c r="AU105" s="209" t="s">
        <v>89</v>
      </c>
      <c r="AV105" s="13" t="s">
        <v>89</v>
      </c>
      <c r="AW105" s="13" t="s">
        <v>34</v>
      </c>
      <c r="AX105" s="13" t="s">
        <v>73</v>
      </c>
      <c r="AY105" s="209" t="s">
        <v>131</v>
      </c>
    </row>
    <row r="106" spans="1:65" s="14" customFormat="1" ht="11.25">
      <c r="B106" s="210"/>
      <c r="C106" s="211"/>
      <c r="D106" s="200" t="s">
        <v>143</v>
      </c>
      <c r="E106" s="212" t="s">
        <v>21</v>
      </c>
      <c r="F106" s="213" t="s">
        <v>145</v>
      </c>
      <c r="G106" s="211"/>
      <c r="H106" s="214">
        <v>60</v>
      </c>
      <c r="I106" s="215"/>
      <c r="J106" s="211"/>
      <c r="K106" s="211"/>
      <c r="L106" s="216"/>
      <c r="M106" s="217"/>
      <c r="N106" s="218"/>
      <c r="O106" s="218"/>
      <c r="P106" s="218"/>
      <c r="Q106" s="218"/>
      <c r="R106" s="218"/>
      <c r="S106" s="218"/>
      <c r="T106" s="219"/>
      <c r="AT106" s="220" t="s">
        <v>143</v>
      </c>
      <c r="AU106" s="220" t="s">
        <v>89</v>
      </c>
      <c r="AV106" s="14" t="s">
        <v>146</v>
      </c>
      <c r="AW106" s="14" t="s">
        <v>34</v>
      </c>
      <c r="AX106" s="14" t="s">
        <v>81</v>
      </c>
      <c r="AY106" s="220" t="s">
        <v>131</v>
      </c>
    </row>
    <row r="107" spans="1:65" s="12" customFormat="1" ht="22.9" customHeight="1">
      <c r="B107" s="164"/>
      <c r="C107" s="165"/>
      <c r="D107" s="166" t="s">
        <v>72</v>
      </c>
      <c r="E107" s="178" t="s">
        <v>161</v>
      </c>
      <c r="F107" s="178" t="s">
        <v>162</v>
      </c>
      <c r="G107" s="165"/>
      <c r="H107" s="165"/>
      <c r="I107" s="168"/>
      <c r="J107" s="179">
        <f>BK107</f>
        <v>0</v>
      </c>
      <c r="K107" s="165"/>
      <c r="L107" s="170"/>
      <c r="M107" s="171"/>
      <c r="N107" s="172"/>
      <c r="O107" s="172"/>
      <c r="P107" s="173">
        <f>SUM(P108:P121)</f>
        <v>0</v>
      </c>
      <c r="Q107" s="172"/>
      <c r="R107" s="173">
        <f>SUM(R108:R121)</f>
        <v>0.16164000000000003</v>
      </c>
      <c r="S107" s="172"/>
      <c r="T107" s="174">
        <f>SUM(T108:T121)</f>
        <v>5.4400000000000004E-2</v>
      </c>
      <c r="AR107" s="175" t="s">
        <v>81</v>
      </c>
      <c r="AT107" s="176" t="s">
        <v>72</v>
      </c>
      <c r="AU107" s="176" t="s">
        <v>81</v>
      </c>
      <c r="AY107" s="175" t="s">
        <v>131</v>
      </c>
      <c r="BK107" s="177">
        <f>SUM(BK108:BK121)</f>
        <v>0</v>
      </c>
    </row>
    <row r="108" spans="1:65" s="2" customFormat="1" ht="24.2" customHeight="1">
      <c r="A108" s="36"/>
      <c r="B108" s="37"/>
      <c r="C108" s="180" t="s">
        <v>163</v>
      </c>
      <c r="D108" s="180" t="s">
        <v>134</v>
      </c>
      <c r="E108" s="181" t="s">
        <v>164</v>
      </c>
      <c r="F108" s="182" t="s">
        <v>165</v>
      </c>
      <c r="G108" s="183" t="s">
        <v>137</v>
      </c>
      <c r="H108" s="184">
        <v>100</v>
      </c>
      <c r="I108" s="185"/>
      <c r="J108" s="186">
        <f>ROUND(I108*H108,2)</f>
        <v>0</v>
      </c>
      <c r="K108" s="182" t="s">
        <v>138</v>
      </c>
      <c r="L108" s="41"/>
      <c r="M108" s="187" t="s">
        <v>21</v>
      </c>
      <c r="N108" s="188" t="s">
        <v>45</v>
      </c>
      <c r="O108" s="66"/>
      <c r="P108" s="189">
        <f>O108*H108</f>
        <v>0</v>
      </c>
      <c r="Q108" s="189">
        <v>1.2999999999999999E-4</v>
      </c>
      <c r="R108" s="189">
        <f>Q108*H108</f>
        <v>1.2999999999999999E-2</v>
      </c>
      <c r="S108" s="189">
        <v>0</v>
      </c>
      <c r="T108" s="190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191" t="s">
        <v>139</v>
      </c>
      <c r="AT108" s="191" t="s">
        <v>134</v>
      </c>
      <c r="AU108" s="191" t="s">
        <v>89</v>
      </c>
      <c r="AY108" s="19" t="s">
        <v>131</v>
      </c>
      <c r="BE108" s="192">
        <f>IF(N108="základní",J108,0)</f>
        <v>0</v>
      </c>
      <c r="BF108" s="192">
        <f>IF(N108="snížená",J108,0)</f>
        <v>0</v>
      </c>
      <c r="BG108" s="192">
        <f>IF(N108="zákl. přenesená",J108,0)</f>
        <v>0</v>
      </c>
      <c r="BH108" s="192">
        <f>IF(N108="sníž. přenesená",J108,0)</f>
        <v>0</v>
      </c>
      <c r="BI108" s="192">
        <f>IF(N108="nulová",J108,0)</f>
        <v>0</v>
      </c>
      <c r="BJ108" s="19" t="s">
        <v>89</v>
      </c>
      <c r="BK108" s="192">
        <f>ROUND(I108*H108,2)</f>
        <v>0</v>
      </c>
      <c r="BL108" s="19" t="s">
        <v>139</v>
      </c>
      <c r="BM108" s="191" t="s">
        <v>166</v>
      </c>
    </row>
    <row r="109" spans="1:65" s="2" customFormat="1" ht="11.25">
      <c r="A109" s="36"/>
      <c r="B109" s="37"/>
      <c r="C109" s="38"/>
      <c r="D109" s="193" t="s">
        <v>141</v>
      </c>
      <c r="E109" s="38"/>
      <c r="F109" s="194" t="s">
        <v>167</v>
      </c>
      <c r="G109" s="38"/>
      <c r="H109" s="38"/>
      <c r="I109" s="195"/>
      <c r="J109" s="38"/>
      <c r="K109" s="38"/>
      <c r="L109" s="41"/>
      <c r="M109" s="196"/>
      <c r="N109" s="197"/>
      <c r="O109" s="66"/>
      <c r="P109" s="66"/>
      <c r="Q109" s="66"/>
      <c r="R109" s="66"/>
      <c r="S109" s="66"/>
      <c r="T109" s="67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9" t="s">
        <v>141</v>
      </c>
      <c r="AU109" s="19" t="s">
        <v>89</v>
      </c>
    </row>
    <row r="110" spans="1:65" s="2" customFormat="1" ht="16.5" customHeight="1">
      <c r="A110" s="36"/>
      <c r="B110" s="37"/>
      <c r="C110" s="180" t="s">
        <v>132</v>
      </c>
      <c r="D110" s="180" t="s">
        <v>134</v>
      </c>
      <c r="E110" s="181" t="s">
        <v>168</v>
      </c>
      <c r="F110" s="182" t="s">
        <v>169</v>
      </c>
      <c r="G110" s="183" t="s">
        <v>170</v>
      </c>
      <c r="H110" s="184">
        <v>37.5</v>
      </c>
      <c r="I110" s="185"/>
      <c r="J110" s="186">
        <f>ROUND(I110*H110,2)</f>
        <v>0</v>
      </c>
      <c r="K110" s="182" t="s">
        <v>171</v>
      </c>
      <c r="L110" s="41"/>
      <c r="M110" s="187" t="s">
        <v>21</v>
      </c>
      <c r="N110" s="188" t="s">
        <v>45</v>
      </c>
      <c r="O110" s="66"/>
      <c r="P110" s="189">
        <f>O110*H110</f>
        <v>0</v>
      </c>
      <c r="Q110" s="189">
        <v>0</v>
      </c>
      <c r="R110" s="189">
        <f>Q110*H110</f>
        <v>0</v>
      </c>
      <c r="S110" s="189">
        <v>0</v>
      </c>
      <c r="T110" s="190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91" t="s">
        <v>139</v>
      </c>
      <c r="AT110" s="191" t="s">
        <v>134</v>
      </c>
      <c r="AU110" s="191" t="s">
        <v>89</v>
      </c>
      <c r="AY110" s="19" t="s">
        <v>131</v>
      </c>
      <c r="BE110" s="192">
        <f>IF(N110="základní",J110,0)</f>
        <v>0</v>
      </c>
      <c r="BF110" s="192">
        <f>IF(N110="snížená",J110,0)</f>
        <v>0</v>
      </c>
      <c r="BG110" s="192">
        <f>IF(N110="zákl. přenesená",J110,0)</f>
        <v>0</v>
      </c>
      <c r="BH110" s="192">
        <f>IF(N110="sníž. přenesená",J110,0)</f>
        <v>0</v>
      </c>
      <c r="BI110" s="192">
        <f>IF(N110="nulová",J110,0)</f>
        <v>0</v>
      </c>
      <c r="BJ110" s="19" t="s">
        <v>89</v>
      </c>
      <c r="BK110" s="192">
        <f>ROUND(I110*H110,2)</f>
        <v>0</v>
      </c>
      <c r="BL110" s="19" t="s">
        <v>139</v>
      </c>
      <c r="BM110" s="191" t="s">
        <v>172</v>
      </c>
    </row>
    <row r="111" spans="1:65" s="2" customFormat="1" ht="24.2" customHeight="1">
      <c r="A111" s="36"/>
      <c r="B111" s="37"/>
      <c r="C111" s="180" t="s">
        <v>173</v>
      </c>
      <c r="D111" s="180" t="s">
        <v>134</v>
      </c>
      <c r="E111" s="181" t="s">
        <v>174</v>
      </c>
      <c r="F111" s="182" t="s">
        <v>175</v>
      </c>
      <c r="G111" s="183" t="s">
        <v>170</v>
      </c>
      <c r="H111" s="184">
        <v>480</v>
      </c>
      <c r="I111" s="185"/>
      <c r="J111" s="186">
        <f>ROUND(I111*H111,2)</f>
        <v>0</v>
      </c>
      <c r="K111" s="182" t="s">
        <v>171</v>
      </c>
      <c r="L111" s="41"/>
      <c r="M111" s="187" t="s">
        <v>21</v>
      </c>
      <c r="N111" s="188" t="s">
        <v>45</v>
      </c>
      <c r="O111" s="66"/>
      <c r="P111" s="189">
        <f>O111*H111</f>
        <v>0</v>
      </c>
      <c r="Q111" s="189">
        <v>0</v>
      </c>
      <c r="R111" s="189">
        <f>Q111*H111</f>
        <v>0</v>
      </c>
      <c r="S111" s="189">
        <v>0</v>
      </c>
      <c r="T111" s="190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191" t="s">
        <v>139</v>
      </c>
      <c r="AT111" s="191" t="s">
        <v>134</v>
      </c>
      <c r="AU111" s="191" t="s">
        <v>89</v>
      </c>
      <c r="AY111" s="19" t="s">
        <v>131</v>
      </c>
      <c r="BE111" s="192">
        <f>IF(N111="základní",J111,0)</f>
        <v>0</v>
      </c>
      <c r="BF111" s="192">
        <f>IF(N111="snížená",J111,0)</f>
        <v>0</v>
      </c>
      <c r="BG111" s="192">
        <f>IF(N111="zákl. přenesená",J111,0)</f>
        <v>0</v>
      </c>
      <c r="BH111" s="192">
        <f>IF(N111="sníž. přenesená",J111,0)</f>
        <v>0</v>
      </c>
      <c r="BI111" s="192">
        <f>IF(N111="nulová",J111,0)</f>
        <v>0</v>
      </c>
      <c r="BJ111" s="19" t="s">
        <v>89</v>
      </c>
      <c r="BK111" s="192">
        <f>ROUND(I111*H111,2)</f>
        <v>0</v>
      </c>
      <c r="BL111" s="19" t="s">
        <v>139</v>
      </c>
      <c r="BM111" s="191" t="s">
        <v>176</v>
      </c>
    </row>
    <row r="112" spans="1:65" s="2" customFormat="1" ht="19.5">
      <c r="A112" s="36"/>
      <c r="B112" s="37"/>
      <c r="C112" s="38"/>
      <c r="D112" s="200" t="s">
        <v>177</v>
      </c>
      <c r="E112" s="38"/>
      <c r="F112" s="221" t="s">
        <v>178</v>
      </c>
      <c r="G112" s="38"/>
      <c r="H112" s="38"/>
      <c r="I112" s="195"/>
      <c r="J112" s="38"/>
      <c r="K112" s="38"/>
      <c r="L112" s="41"/>
      <c r="M112" s="196"/>
      <c r="N112" s="197"/>
      <c r="O112" s="66"/>
      <c r="P112" s="66"/>
      <c r="Q112" s="66"/>
      <c r="R112" s="66"/>
      <c r="S112" s="66"/>
      <c r="T112" s="67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T112" s="19" t="s">
        <v>177</v>
      </c>
      <c r="AU112" s="19" t="s">
        <v>89</v>
      </c>
    </row>
    <row r="113" spans="1:65" s="13" customFormat="1" ht="11.25">
      <c r="B113" s="198"/>
      <c r="C113" s="199"/>
      <c r="D113" s="200" t="s">
        <v>143</v>
      </c>
      <c r="E113" s="201" t="s">
        <v>21</v>
      </c>
      <c r="F113" s="202" t="s">
        <v>179</v>
      </c>
      <c r="G113" s="199"/>
      <c r="H113" s="203">
        <v>480</v>
      </c>
      <c r="I113" s="204"/>
      <c r="J113" s="199"/>
      <c r="K113" s="199"/>
      <c r="L113" s="205"/>
      <c r="M113" s="206"/>
      <c r="N113" s="207"/>
      <c r="O113" s="207"/>
      <c r="P113" s="207"/>
      <c r="Q113" s="207"/>
      <c r="R113" s="207"/>
      <c r="S113" s="207"/>
      <c r="T113" s="208"/>
      <c r="AT113" s="209" t="s">
        <v>143</v>
      </c>
      <c r="AU113" s="209" t="s">
        <v>89</v>
      </c>
      <c r="AV113" s="13" t="s">
        <v>89</v>
      </c>
      <c r="AW113" s="13" t="s">
        <v>34</v>
      </c>
      <c r="AX113" s="13" t="s">
        <v>73</v>
      </c>
      <c r="AY113" s="209" t="s">
        <v>131</v>
      </c>
    </row>
    <row r="114" spans="1:65" s="14" customFormat="1" ht="11.25">
      <c r="B114" s="210"/>
      <c r="C114" s="211"/>
      <c r="D114" s="200" t="s">
        <v>143</v>
      </c>
      <c r="E114" s="212" t="s">
        <v>21</v>
      </c>
      <c r="F114" s="213" t="s">
        <v>145</v>
      </c>
      <c r="G114" s="211"/>
      <c r="H114" s="214">
        <v>480</v>
      </c>
      <c r="I114" s="215"/>
      <c r="J114" s="211"/>
      <c r="K114" s="211"/>
      <c r="L114" s="216"/>
      <c r="M114" s="217"/>
      <c r="N114" s="218"/>
      <c r="O114" s="218"/>
      <c r="P114" s="218"/>
      <c r="Q114" s="218"/>
      <c r="R114" s="218"/>
      <c r="S114" s="218"/>
      <c r="T114" s="219"/>
      <c r="AT114" s="220" t="s">
        <v>143</v>
      </c>
      <c r="AU114" s="220" t="s">
        <v>89</v>
      </c>
      <c r="AV114" s="14" t="s">
        <v>146</v>
      </c>
      <c r="AW114" s="14" t="s">
        <v>34</v>
      </c>
      <c r="AX114" s="14" t="s">
        <v>81</v>
      </c>
      <c r="AY114" s="220" t="s">
        <v>131</v>
      </c>
    </row>
    <row r="115" spans="1:65" s="2" customFormat="1" ht="24.2" customHeight="1">
      <c r="A115" s="36"/>
      <c r="B115" s="37"/>
      <c r="C115" s="180" t="s">
        <v>180</v>
      </c>
      <c r="D115" s="180" t="s">
        <v>134</v>
      </c>
      <c r="E115" s="181" t="s">
        <v>181</v>
      </c>
      <c r="F115" s="182" t="s">
        <v>182</v>
      </c>
      <c r="G115" s="183" t="s">
        <v>137</v>
      </c>
      <c r="H115" s="184">
        <v>3600</v>
      </c>
      <c r="I115" s="185"/>
      <c r="J115" s="186">
        <f>ROUND(I115*H115,2)</f>
        <v>0</v>
      </c>
      <c r="K115" s="182" t="s">
        <v>138</v>
      </c>
      <c r="L115" s="41"/>
      <c r="M115" s="187" t="s">
        <v>21</v>
      </c>
      <c r="N115" s="188" t="s">
        <v>45</v>
      </c>
      <c r="O115" s="66"/>
      <c r="P115" s="189">
        <f>O115*H115</f>
        <v>0</v>
      </c>
      <c r="Q115" s="189">
        <v>4.0000000000000003E-5</v>
      </c>
      <c r="R115" s="189">
        <f>Q115*H115</f>
        <v>0.14400000000000002</v>
      </c>
      <c r="S115" s="189">
        <v>0</v>
      </c>
      <c r="T115" s="190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191" t="s">
        <v>139</v>
      </c>
      <c r="AT115" s="191" t="s">
        <v>134</v>
      </c>
      <c r="AU115" s="191" t="s">
        <v>89</v>
      </c>
      <c r="AY115" s="19" t="s">
        <v>131</v>
      </c>
      <c r="BE115" s="192">
        <f>IF(N115="základní",J115,0)</f>
        <v>0</v>
      </c>
      <c r="BF115" s="192">
        <f>IF(N115="snížená",J115,0)</f>
        <v>0</v>
      </c>
      <c r="BG115" s="192">
        <f>IF(N115="zákl. přenesená",J115,0)</f>
        <v>0</v>
      </c>
      <c r="BH115" s="192">
        <f>IF(N115="sníž. přenesená",J115,0)</f>
        <v>0</v>
      </c>
      <c r="BI115" s="192">
        <f>IF(N115="nulová",J115,0)</f>
        <v>0</v>
      </c>
      <c r="BJ115" s="19" t="s">
        <v>89</v>
      </c>
      <c r="BK115" s="192">
        <f>ROUND(I115*H115,2)</f>
        <v>0</v>
      </c>
      <c r="BL115" s="19" t="s">
        <v>139</v>
      </c>
      <c r="BM115" s="191" t="s">
        <v>183</v>
      </c>
    </row>
    <row r="116" spans="1:65" s="2" customFormat="1" ht="11.25">
      <c r="A116" s="36"/>
      <c r="B116" s="37"/>
      <c r="C116" s="38"/>
      <c r="D116" s="193" t="s">
        <v>141</v>
      </c>
      <c r="E116" s="38"/>
      <c r="F116" s="194" t="s">
        <v>184</v>
      </c>
      <c r="G116" s="38"/>
      <c r="H116" s="38"/>
      <c r="I116" s="195"/>
      <c r="J116" s="38"/>
      <c r="K116" s="38"/>
      <c r="L116" s="41"/>
      <c r="M116" s="196"/>
      <c r="N116" s="197"/>
      <c r="O116" s="66"/>
      <c r="P116" s="66"/>
      <c r="Q116" s="66"/>
      <c r="R116" s="66"/>
      <c r="S116" s="66"/>
      <c r="T116" s="67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T116" s="19" t="s">
        <v>141</v>
      </c>
      <c r="AU116" s="19" t="s">
        <v>89</v>
      </c>
    </row>
    <row r="117" spans="1:65" s="13" customFormat="1" ht="11.25">
      <c r="B117" s="198"/>
      <c r="C117" s="199"/>
      <c r="D117" s="200" t="s">
        <v>143</v>
      </c>
      <c r="E117" s="201" t="s">
        <v>21</v>
      </c>
      <c r="F117" s="202" t="s">
        <v>144</v>
      </c>
      <c r="G117" s="199"/>
      <c r="H117" s="203">
        <v>3600</v>
      </c>
      <c r="I117" s="204"/>
      <c r="J117" s="199"/>
      <c r="K117" s="199"/>
      <c r="L117" s="205"/>
      <c r="M117" s="206"/>
      <c r="N117" s="207"/>
      <c r="O117" s="207"/>
      <c r="P117" s="207"/>
      <c r="Q117" s="207"/>
      <c r="R117" s="207"/>
      <c r="S117" s="207"/>
      <c r="T117" s="208"/>
      <c r="AT117" s="209" t="s">
        <v>143</v>
      </c>
      <c r="AU117" s="209" t="s">
        <v>89</v>
      </c>
      <c r="AV117" s="13" t="s">
        <v>89</v>
      </c>
      <c r="AW117" s="13" t="s">
        <v>34</v>
      </c>
      <c r="AX117" s="13" t="s">
        <v>73</v>
      </c>
      <c r="AY117" s="209" t="s">
        <v>131</v>
      </c>
    </row>
    <row r="118" spans="1:65" s="14" customFormat="1" ht="11.25">
      <c r="B118" s="210"/>
      <c r="C118" s="211"/>
      <c r="D118" s="200" t="s">
        <v>143</v>
      </c>
      <c r="E118" s="212" t="s">
        <v>21</v>
      </c>
      <c r="F118" s="213" t="s">
        <v>145</v>
      </c>
      <c r="G118" s="211"/>
      <c r="H118" s="214">
        <v>3600</v>
      </c>
      <c r="I118" s="215"/>
      <c r="J118" s="211"/>
      <c r="K118" s="211"/>
      <c r="L118" s="216"/>
      <c r="M118" s="217"/>
      <c r="N118" s="218"/>
      <c r="O118" s="218"/>
      <c r="P118" s="218"/>
      <c r="Q118" s="218"/>
      <c r="R118" s="218"/>
      <c r="S118" s="218"/>
      <c r="T118" s="219"/>
      <c r="AT118" s="220" t="s">
        <v>143</v>
      </c>
      <c r="AU118" s="220" t="s">
        <v>89</v>
      </c>
      <c r="AV118" s="14" t="s">
        <v>146</v>
      </c>
      <c r="AW118" s="14" t="s">
        <v>34</v>
      </c>
      <c r="AX118" s="14" t="s">
        <v>81</v>
      </c>
      <c r="AY118" s="220" t="s">
        <v>131</v>
      </c>
    </row>
    <row r="119" spans="1:65" s="2" customFormat="1" ht="24.2" customHeight="1">
      <c r="A119" s="36"/>
      <c r="B119" s="37"/>
      <c r="C119" s="180" t="s">
        <v>161</v>
      </c>
      <c r="D119" s="180" t="s">
        <v>134</v>
      </c>
      <c r="E119" s="181" t="s">
        <v>185</v>
      </c>
      <c r="F119" s="182" t="s">
        <v>186</v>
      </c>
      <c r="G119" s="183" t="s">
        <v>187</v>
      </c>
      <c r="H119" s="184">
        <v>3.2</v>
      </c>
      <c r="I119" s="185"/>
      <c r="J119" s="186">
        <f>ROUND(I119*H119,2)</f>
        <v>0</v>
      </c>
      <c r="K119" s="182" t="s">
        <v>138</v>
      </c>
      <c r="L119" s="41"/>
      <c r="M119" s="187" t="s">
        <v>21</v>
      </c>
      <c r="N119" s="188" t="s">
        <v>45</v>
      </c>
      <c r="O119" s="66"/>
      <c r="P119" s="189">
        <f>O119*H119</f>
        <v>0</v>
      </c>
      <c r="Q119" s="189">
        <v>1.4499999999999999E-3</v>
      </c>
      <c r="R119" s="189">
        <f>Q119*H119</f>
        <v>4.64E-3</v>
      </c>
      <c r="S119" s="189">
        <v>1.7000000000000001E-2</v>
      </c>
      <c r="T119" s="190">
        <f>S119*H119</f>
        <v>5.4400000000000004E-2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191" t="s">
        <v>139</v>
      </c>
      <c r="AT119" s="191" t="s">
        <v>134</v>
      </c>
      <c r="AU119" s="191" t="s">
        <v>89</v>
      </c>
      <c r="AY119" s="19" t="s">
        <v>131</v>
      </c>
      <c r="BE119" s="192">
        <f>IF(N119="základní",J119,0)</f>
        <v>0</v>
      </c>
      <c r="BF119" s="192">
        <f>IF(N119="snížená",J119,0)</f>
        <v>0</v>
      </c>
      <c r="BG119" s="192">
        <f>IF(N119="zákl. přenesená",J119,0)</f>
        <v>0</v>
      </c>
      <c r="BH119" s="192">
        <f>IF(N119="sníž. přenesená",J119,0)</f>
        <v>0</v>
      </c>
      <c r="BI119" s="192">
        <f>IF(N119="nulová",J119,0)</f>
        <v>0</v>
      </c>
      <c r="BJ119" s="19" t="s">
        <v>89</v>
      </c>
      <c r="BK119" s="192">
        <f>ROUND(I119*H119,2)</f>
        <v>0</v>
      </c>
      <c r="BL119" s="19" t="s">
        <v>139</v>
      </c>
      <c r="BM119" s="191" t="s">
        <v>188</v>
      </c>
    </row>
    <row r="120" spans="1:65" s="2" customFormat="1" ht="11.25">
      <c r="A120" s="36"/>
      <c r="B120" s="37"/>
      <c r="C120" s="38"/>
      <c r="D120" s="193" t="s">
        <v>141</v>
      </c>
      <c r="E120" s="38"/>
      <c r="F120" s="194" t="s">
        <v>189</v>
      </c>
      <c r="G120" s="38"/>
      <c r="H120" s="38"/>
      <c r="I120" s="195"/>
      <c r="J120" s="38"/>
      <c r="K120" s="38"/>
      <c r="L120" s="41"/>
      <c r="M120" s="196"/>
      <c r="N120" s="197"/>
      <c r="O120" s="66"/>
      <c r="P120" s="66"/>
      <c r="Q120" s="66"/>
      <c r="R120" s="66"/>
      <c r="S120" s="66"/>
      <c r="T120" s="67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9" t="s">
        <v>141</v>
      </c>
      <c r="AU120" s="19" t="s">
        <v>89</v>
      </c>
    </row>
    <row r="121" spans="1:65" s="13" customFormat="1" ht="11.25">
      <c r="B121" s="198"/>
      <c r="C121" s="199"/>
      <c r="D121" s="200" t="s">
        <v>143</v>
      </c>
      <c r="E121" s="201" t="s">
        <v>21</v>
      </c>
      <c r="F121" s="202" t="s">
        <v>190</v>
      </c>
      <c r="G121" s="199"/>
      <c r="H121" s="203">
        <v>3.2</v>
      </c>
      <c r="I121" s="204"/>
      <c r="J121" s="199"/>
      <c r="K121" s="199"/>
      <c r="L121" s="205"/>
      <c r="M121" s="206"/>
      <c r="N121" s="207"/>
      <c r="O121" s="207"/>
      <c r="P121" s="207"/>
      <c r="Q121" s="207"/>
      <c r="R121" s="207"/>
      <c r="S121" s="207"/>
      <c r="T121" s="208"/>
      <c r="AT121" s="209" t="s">
        <v>143</v>
      </c>
      <c r="AU121" s="209" t="s">
        <v>89</v>
      </c>
      <c r="AV121" s="13" t="s">
        <v>89</v>
      </c>
      <c r="AW121" s="13" t="s">
        <v>34</v>
      </c>
      <c r="AX121" s="13" t="s">
        <v>81</v>
      </c>
      <c r="AY121" s="209" t="s">
        <v>131</v>
      </c>
    </row>
    <row r="122" spans="1:65" s="12" customFormat="1" ht="22.9" customHeight="1">
      <c r="B122" s="164"/>
      <c r="C122" s="165"/>
      <c r="D122" s="166" t="s">
        <v>72</v>
      </c>
      <c r="E122" s="178" t="s">
        <v>191</v>
      </c>
      <c r="F122" s="178" t="s">
        <v>192</v>
      </c>
      <c r="G122" s="165"/>
      <c r="H122" s="165"/>
      <c r="I122" s="168"/>
      <c r="J122" s="179">
        <f>BK122</f>
        <v>0</v>
      </c>
      <c r="K122" s="165"/>
      <c r="L122" s="170"/>
      <c r="M122" s="171"/>
      <c r="N122" s="172"/>
      <c r="O122" s="172"/>
      <c r="P122" s="173">
        <f>SUM(P123:P133)</f>
        <v>0</v>
      </c>
      <c r="Q122" s="172"/>
      <c r="R122" s="173">
        <f>SUM(R123:R133)</f>
        <v>0</v>
      </c>
      <c r="S122" s="172"/>
      <c r="T122" s="174">
        <f>SUM(T123:T133)</f>
        <v>0</v>
      </c>
      <c r="AR122" s="175" t="s">
        <v>81</v>
      </c>
      <c r="AT122" s="176" t="s">
        <v>72</v>
      </c>
      <c r="AU122" s="176" t="s">
        <v>81</v>
      </c>
      <c r="AY122" s="175" t="s">
        <v>131</v>
      </c>
      <c r="BK122" s="177">
        <f>SUM(BK123:BK133)</f>
        <v>0</v>
      </c>
    </row>
    <row r="123" spans="1:65" s="2" customFormat="1" ht="16.5" customHeight="1">
      <c r="A123" s="36"/>
      <c r="B123" s="37"/>
      <c r="C123" s="180" t="s">
        <v>193</v>
      </c>
      <c r="D123" s="180" t="s">
        <v>134</v>
      </c>
      <c r="E123" s="181" t="s">
        <v>194</v>
      </c>
      <c r="F123" s="182" t="s">
        <v>195</v>
      </c>
      <c r="G123" s="183" t="s">
        <v>196</v>
      </c>
      <c r="H123" s="184">
        <v>1.3740000000000001</v>
      </c>
      <c r="I123" s="185"/>
      <c r="J123" s="186">
        <f>ROUND(I123*H123,2)</f>
        <v>0</v>
      </c>
      <c r="K123" s="182" t="s">
        <v>138</v>
      </c>
      <c r="L123" s="41"/>
      <c r="M123" s="187" t="s">
        <v>21</v>
      </c>
      <c r="N123" s="188" t="s">
        <v>45</v>
      </c>
      <c r="O123" s="66"/>
      <c r="P123" s="189">
        <f>O123*H123</f>
        <v>0</v>
      </c>
      <c r="Q123" s="189">
        <v>0</v>
      </c>
      <c r="R123" s="189">
        <f>Q123*H123</f>
        <v>0</v>
      </c>
      <c r="S123" s="189">
        <v>0</v>
      </c>
      <c r="T123" s="190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191" t="s">
        <v>139</v>
      </c>
      <c r="AT123" s="191" t="s">
        <v>134</v>
      </c>
      <c r="AU123" s="191" t="s">
        <v>89</v>
      </c>
      <c r="AY123" s="19" t="s">
        <v>131</v>
      </c>
      <c r="BE123" s="192">
        <f>IF(N123="základní",J123,0)</f>
        <v>0</v>
      </c>
      <c r="BF123" s="192">
        <f>IF(N123="snížená",J123,0)</f>
        <v>0</v>
      </c>
      <c r="BG123" s="192">
        <f>IF(N123="zákl. přenesená",J123,0)</f>
        <v>0</v>
      </c>
      <c r="BH123" s="192">
        <f>IF(N123="sníž. přenesená",J123,0)</f>
        <v>0</v>
      </c>
      <c r="BI123" s="192">
        <f>IF(N123="nulová",J123,0)</f>
        <v>0</v>
      </c>
      <c r="BJ123" s="19" t="s">
        <v>89</v>
      </c>
      <c r="BK123" s="192">
        <f>ROUND(I123*H123,2)</f>
        <v>0</v>
      </c>
      <c r="BL123" s="19" t="s">
        <v>139</v>
      </c>
      <c r="BM123" s="191" t="s">
        <v>197</v>
      </c>
    </row>
    <row r="124" spans="1:65" s="2" customFormat="1" ht="11.25">
      <c r="A124" s="36"/>
      <c r="B124" s="37"/>
      <c r="C124" s="38"/>
      <c r="D124" s="193" t="s">
        <v>141</v>
      </c>
      <c r="E124" s="38"/>
      <c r="F124" s="194" t="s">
        <v>198</v>
      </c>
      <c r="G124" s="38"/>
      <c r="H124" s="38"/>
      <c r="I124" s="195"/>
      <c r="J124" s="38"/>
      <c r="K124" s="38"/>
      <c r="L124" s="41"/>
      <c r="M124" s="196"/>
      <c r="N124" s="197"/>
      <c r="O124" s="66"/>
      <c r="P124" s="66"/>
      <c r="Q124" s="66"/>
      <c r="R124" s="66"/>
      <c r="S124" s="66"/>
      <c r="T124" s="67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9" t="s">
        <v>141</v>
      </c>
      <c r="AU124" s="19" t="s">
        <v>89</v>
      </c>
    </row>
    <row r="125" spans="1:65" s="2" customFormat="1" ht="24.2" customHeight="1">
      <c r="A125" s="36"/>
      <c r="B125" s="37"/>
      <c r="C125" s="180" t="s">
        <v>199</v>
      </c>
      <c r="D125" s="180" t="s">
        <v>134</v>
      </c>
      <c r="E125" s="181" t="s">
        <v>200</v>
      </c>
      <c r="F125" s="182" t="s">
        <v>201</v>
      </c>
      <c r="G125" s="183" t="s">
        <v>196</v>
      </c>
      <c r="H125" s="184">
        <v>1.3740000000000001</v>
      </c>
      <c r="I125" s="185"/>
      <c r="J125" s="186">
        <f>ROUND(I125*H125,2)</f>
        <v>0</v>
      </c>
      <c r="K125" s="182" t="s">
        <v>138</v>
      </c>
      <c r="L125" s="41"/>
      <c r="M125" s="187" t="s">
        <v>21</v>
      </c>
      <c r="N125" s="188" t="s">
        <v>45</v>
      </c>
      <c r="O125" s="66"/>
      <c r="P125" s="189">
        <f>O125*H125</f>
        <v>0</v>
      </c>
      <c r="Q125" s="189">
        <v>0</v>
      </c>
      <c r="R125" s="189">
        <f>Q125*H125</f>
        <v>0</v>
      </c>
      <c r="S125" s="189">
        <v>0</v>
      </c>
      <c r="T125" s="190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191" t="s">
        <v>139</v>
      </c>
      <c r="AT125" s="191" t="s">
        <v>134</v>
      </c>
      <c r="AU125" s="191" t="s">
        <v>89</v>
      </c>
      <c r="AY125" s="19" t="s">
        <v>131</v>
      </c>
      <c r="BE125" s="192">
        <f>IF(N125="základní",J125,0)</f>
        <v>0</v>
      </c>
      <c r="BF125" s="192">
        <f>IF(N125="snížená",J125,0)</f>
        <v>0</v>
      </c>
      <c r="BG125" s="192">
        <f>IF(N125="zákl. přenesená",J125,0)</f>
        <v>0</v>
      </c>
      <c r="BH125" s="192">
        <f>IF(N125="sníž. přenesená",J125,0)</f>
        <v>0</v>
      </c>
      <c r="BI125" s="192">
        <f>IF(N125="nulová",J125,0)</f>
        <v>0</v>
      </c>
      <c r="BJ125" s="19" t="s">
        <v>89</v>
      </c>
      <c r="BK125" s="192">
        <f>ROUND(I125*H125,2)</f>
        <v>0</v>
      </c>
      <c r="BL125" s="19" t="s">
        <v>139</v>
      </c>
      <c r="BM125" s="191" t="s">
        <v>202</v>
      </c>
    </row>
    <row r="126" spans="1:65" s="2" customFormat="1" ht="11.25">
      <c r="A126" s="36"/>
      <c r="B126" s="37"/>
      <c r="C126" s="38"/>
      <c r="D126" s="193" t="s">
        <v>141</v>
      </c>
      <c r="E126" s="38"/>
      <c r="F126" s="194" t="s">
        <v>203</v>
      </c>
      <c r="G126" s="38"/>
      <c r="H126" s="38"/>
      <c r="I126" s="195"/>
      <c r="J126" s="38"/>
      <c r="K126" s="38"/>
      <c r="L126" s="41"/>
      <c r="M126" s="196"/>
      <c r="N126" s="197"/>
      <c r="O126" s="66"/>
      <c r="P126" s="66"/>
      <c r="Q126" s="66"/>
      <c r="R126" s="66"/>
      <c r="S126" s="66"/>
      <c r="T126" s="67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9" t="s">
        <v>141</v>
      </c>
      <c r="AU126" s="19" t="s">
        <v>89</v>
      </c>
    </row>
    <row r="127" spans="1:65" s="2" customFormat="1" ht="21.75" customHeight="1">
      <c r="A127" s="36"/>
      <c r="B127" s="37"/>
      <c r="C127" s="180" t="s">
        <v>204</v>
      </c>
      <c r="D127" s="180" t="s">
        <v>134</v>
      </c>
      <c r="E127" s="181" t="s">
        <v>205</v>
      </c>
      <c r="F127" s="182" t="s">
        <v>206</v>
      </c>
      <c r="G127" s="183" t="s">
        <v>196</v>
      </c>
      <c r="H127" s="184">
        <v>1.3740000000000001</v>
      </c>
      <c r="I127" s="185"/>
      <c r="J127" s="186">
        <f>ROUND(I127*H127,2)</f>
        <v>0</v>
      </c>
      <c r="K127" s="182" t="s">
        <v>138</v>
      </c>
      <c r="L127" s="41"/>
      <c r="M127" s="187" t="s">
        <v>21</v>
      </c>
      <c r="N127" s="188" t="s">
        <v>45</v>
      </c>
      <c r="O127" s="66"/>
      <c r="P127" s="189">
        <f>O127*H127</f>
        <v>0</v>
      </c>
      <c r="Q127" s="189">
        <v>0</v>
      </c>
      <c r="R127" s="189">
        <f>Q127*H127</f>
        <v>0</v>
      </c>
      <c r="S127" s="189">
        <v>0</v>
      </c>
      <c r="T127" s="190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191" t="s">
        <v>139</v>
      </c>
      <c r="AT127" s="191" t="s">
        <v>134</v>
      </c>
      <c r="AU127" s="191" t="s">
        <v>89</v>
      </c>
      <c r="AY127" s="19" t="s">
        <v>131</v>
      </c>
      <c r="BE127" s="192">
        <f>IF(N127="základní",J127,0)</f>
        <v>0</v>
      </c>
      <c r="BF127" s="192">
        <f>IF(N127="snížená",J127,0)</f>
        <v>0</v>
      </c>
      <c r="BG127" s="192">
        <f>IF(N127="zákl. přenesená",J127,0)</f>
        <v>0</v>
      </c>
      <c r="BH127" s="192">
        <f>IF(N127="sníž. přenesená",J127,0)</f>
        <v>0</v>
      </c>
      <c r="BI127" s="192">
        <f>IF(N127="nulová",J127,0)</f>
        <v>0</v>
      </c>
      <c r="BJ127" s="19" t="s">
        <v>89</v>
      </c>
      <c r="BK127" s="192">
        <f>ROUND(I127*H127,2)</f>
        <v>0</v>
      </c>
      <c r="BL127" s="19" t="s">
        <v>139</v>
      </c>
      <c r="BM127" s="191" t="s">
        <v>207</v>
      </c>
    </row>
    <row r="128" spans="1:65" s="2" customFormat="1" ht="11.25">
      <c r="A128" s="36"/>
      <c r="B128" s="37"/>
      <c r="C128" s="38"/>
      <c r="D128" s="193" t="s">
        <v>141</v>
      </c>
      <c r="E128" s="38"/>
      <c r="F128" s="194" t="s">
        <v>208</v>
      </c>
      <c r="G128" s="38"/>
      <c r="H128" s="38"/>
      <c r="I128" s="195"/>
      <c r="J128" s="38"/>
      <c r="K128" s="38"/>
      <c r="L128" s="41"/>
      <c r="M128" s="196"/>
      <c r="N128" s="197"/>
      <c r="O128" s="66"/>
      <c r="P128" s="66"/>
      <c r="Q128" s="66"/>
      <c r="R128" s="66"/>
      <c r="S128" s="66"/>
      <c r="T128" s="67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9" t="s">
        <v>141</v>
      </c>
      <c r="AU128" s="19" t="s">
        <v>89</v>
      </c>
    </row>
    <row r="129" spans="1:65" s="2" customFormat="1" ht="24.2" customHeight="1">
      <c r="A129" s="36"/>
      <c r="B129" s="37"/>
      <c r="C129" s="180" t="s">
        <v>209</v>
      </c>
      <c r="D129" s="180" t="s">
        <v>134</v>
      </c>
      <c r="E129" s="181" t="s">
        <v>210</v>
      </c>
      <c r="F129" s="182" t="s">
        <v>211</v>
      </c>
      <c r="G129" s="183" t="s">
        <v>196</v>
      </c>
      <c r="H129" s="184">
        <v>12.366</v>
      </c>
      <c r="I129" s="185"/>
      <c r="J129" s="186">
        <f>ROUND(I129*H129,2)</f>
        <v>0</v>
      </c>
      <c r="K129" s="182" t="s">
        <v>138</v>
      </c>
      <c r="L129" s="41"/>
      <c r="M129" s="187" t="s">
        <v>21</v>
      </c>
      <c r="N129" s="188" t="s">
        <v>45</v>
      </c>
      <c r="O129" s="66"/>
      <c r="P129" s="189">
        <f>O129*H129</f>
        <v>0</v>
      </c>
      <c r="Q129" s="189">
        <v>0</v>
      </c>
      <c r="R129" s="189">
        <f>Q129*H129</f>
        <v>0</v>
      </c>
      <c r="S129" s="189">
        <v>0</v>
      </c>
      <c r="T129" s="190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191" t="s">
        <v>139</v>
      </c>
      <c r="AT129" s="191" t="s">
        <v>134</v>
      </c>
      <c r="AU129" s="191" t="s">
        <v>89</v>
      </c>
      <c r="AY129" s="19" t="s">
        <v>131</v>
      </c>
      <c r="BE129" s="192">
        <f>IF(N129="základní",J129,0)</f>
        <v>0</v>
      </c>
      <c r="BF129" s="192">
        <f>IF(N129="snížená",J129,0)</f>
        <v>0</v>
      </c>
      <c r="BG129" s="192">
        <f>IF(N129="zákl. přenesená",J129,0)</f>
        <v>0</v>
      </c>
      <c r="BH129" s="192">
        <f>IF(N129="sníž. přenesená",J129,0)</f>
        <v>0</v>
      </c>
      <c r="BI129" s="192">
        <f>IF(N129="nulová",J129,0)</f>
        <v>0</v>
      </c>
      <c r="BJ129" s="19" t="s">
        <v>89</v>
      </c>
      <c r="BK129" s="192">
        <f>ROUND(I129*H129,2)</f>
        <v>0</v>
      </c>
      <c r="BL129" s="19" t="s">
        <v>139</v>
      </c>
      <c r="BM129" s="191" t="s">
        <v>212</v>
      </c>
    </row>
    <row r="130" spans="1:65" s="2" customFormat="1" ht="11.25">
      <c r="A130" s="36"/>
      <c r="B130" s="37"/>
      <c r="C130" s="38"/>
      <c r="D130" s="193" t="s">
        <v>141</v>
      </c>
      <c r="E130" s="38"/>
      <c r="F130" s="194" t="s">
        <v>213</v>
      </c>
      <c r="G130" s="38"/>
      <c r="H130" s="38"/>
      <c r="I130" s="195"/>
      <c r="J130" s="38"/>
      <c r="K130" s="38"/>
      <c r="L130" s="41"/>
      <c r="M130" s="196"/>
      <c r="N130" s="197"/>
      <c r="O130" s="66"/>
      <c r="P130" s="66"/>
      <c r="Q130" s="66"/>
      <c r="R130" s="66"/>
      <c r="S130" s="66"/>
      <c r="T130" s="67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9" t="s">
        <v>141</v>
      </c>
      <c r="AU130" s="19" t="s">
        <v>89</v>
      </c>
    </row>
    <row r="131" spans="1:65" s="13" customFormat="1" ht="11.25">
      <c r="B131" s="198"/>
      <c r="C131" s="199"/>
      <c r="D131" s="200" t="s">
        <v>143</v>
      </c>
      <c r="E131" s="199"/>
      <c r="F131" s="202" t="s">
        <v>214</v>
      </c>
      <c r="G131" s="199"/>
      <c r="H131" s="203">
        <v>12.366</v>
      </c>
      <c r="I131" s="204"/>
      <c r="J131" s="199"/>
      <c r="K131" s="199"/>
      <c r="L131" s="205"/>
      <c r="M131" s="206"/>
      <c r="N131" s="207"/>
      <c r="O131" s="207"/>
      <c r="P131" s="207"/>
      <c r="Q131" s="207"/>
      <c r="R131" s="207"/>
      <c r="S131" s="207"/>
      <c r="T131" s="208"/>
      <c r="AT131" s="209" t="s">
        <v>143</v>
      </c>
      <c r="AU131" s="209" t="s">
        <v>89</v>
      </c>
      <c r="AV131" s="13" t="s">
        <v>89</v>
      </c>
      <c r="AW131" s="13" t="s">
        <v>4</v>
      </c>
      <c r="AX131" s="13" t="s">
        <v>81</v>
      </c>
      <c r="AY131" s="209" t="s">
        <v>131</v>
      </c>
    </row>
    <row r="132" spans="1:65" s="2" customFormat="1" ht="24.2" customHeight="1">
      <c r="A132" s="36"/>
      <c r="B132" s="37"/>
      <c r="C132" s="180" t="s">
        <v>215</v>
      </c>
      <c r="D132" s="180" t="s">
        <v>134</v>
      </c>
      <c r="E132" s="181" t="s">
        <v>216</v>
      </c>
      <c r="F132" s="182" t="s">
        <v>217</v>
      </c>
      <c r="G132" s="183" t="s">
        <v>196</v>
      </c>
      <c r="H132" s="184">
        <v>1.3740000000000001</v>
      </c>
      <c r="I132" s="185"/>
      <c r="J132" s="186">
        <f>ROUND(I132*H132,2)</f>
        <v>0</v>
      </c>
      <c r="K132" s="182" t="s">
        <v>138</v>
      </c>
      <c r="L132" s="41"/>
      <c r="M132" s="187" t="s">
        <v>21</v>
      </c>
      <c r="N132" s="188" t="s">
        <v>45</v>
      </c>
      <c r="O132" s="66"/>
      <c r="P132" s="189">
        <f>O132*H132</f>
        <v>0</v>
      </c>
      <c r="Q132" s="189">
        <v>0</v>
      </c>
      <c r="R132" s="189">
        <f>Q132*H132</f>
        <v>0</v>
      </c>
      <c r="S132" s="189">
        <v>0</v>
      </c>
      <c r="T132" s="190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91" t="s">
        <v>139</v>
      </c>
      <c r="AT132" s="191" t="s">
        <v>134</v>
      </c>
      <c r="AU132" s="191" t="s">
        <v>89</v>
      </c>
      <c r="AY132" s="19" t="s">
        <v>131</v>
      </c>
      <c r="BE132" s="192">
        <f>IF(N132="základní",J132,0)</f>
        <v>0</v>
      </c>
      <c r="BF132" s="192">
        <f>IF(N132="snížená",J132,0)</f>
        <v>0</v>
      </c>
      <c r="BG132" s="192">
        <f>IF(N132="zákl. přenesená",J132,0)</f>
        <v>0</v>
      </c>
      <c r="BH132" s="192">
        <f>IF(N132="sníž. přenesená",J132,0)</f>
        <v>0</v>
      </c>
      <c r="BI132" s="192">
        <f>IF(N132="nulová",J132,0)</f>
        <v>0</v>
      </c>
      <c r="BJ132" s="19" t="s">
        <v>89</v>
      </c>
      <c r="BK132" s="192">
        <f>ROUND(I132*H132,2)</f>
        <v>0</v>
      </c>
      <c r="BL132" s="19" t="s">
        <v>139</v>
      </c>
      <c r="BM132" s="191" t="s">
        <v>218</v>
      </c>
    </row>
    <row r="133" spans="1:65" s="2" customFormat="1" ht="11.25">
      <c r="A133" s="36"/>
      <c r="B133" s="37"/>
      <c r="C133" s="38"/>
      <c r="D133" s="193" t="s">
        <v>141</v>
      </c>
      <c r="E133" s="38"/>
      <c r="F133" s="194" t="s">
        <v>219</v>
      </c>
      <c r="G133" s="38"/>
      <c r="H133" s="38"/>
      <c r="I133" s="195"/>
      <c r="J133" s="38"/>
      <c r="K133" s="38"/>
      <c r="L133" s="41"/>
      <c r="M133" s="196"/>
      <c r="N133" s="197"/>
      <c r="O133" s="66"/>
      <c r="P133" s="66"/>
      <c r="Q133" s="66"/>
      <c r="R133" s="66"/>
      <c r="S133" s="66"/>
      <c r="T133" s="67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9" t="s">
        <v>141</v>
      </c>
      <c r="AU133" s="19" t="s">
        <v>89</v>
      </c>
    </row>
    <row r="134" spans="1:65" s="12" customFormat="1" ht="22.9" customHeight="1">
      <c r="B134" s="164"/>
      <c r="C134" s="165"/>
      <c r="D134" s="166" t="s">
        <v>72</v>
      </c>
      <c r="E134" s="178" t="s">
        <v>220</v>
      </c>
      <c r="F134" s="178" t="s">
        <v>221</v>
      </c>
      <c r="G134" s="165"/>
      <c r="H134" s="165"/>
      <c r="I134" s="168"/>
      <c r="J134" s="179">
        <f>BK134</f>
        <v>0</v>
      </c>
      <c r="K134" s="165"/>
      <c r="L134" s="170"/>
      <c r="M134" s="171"/>
      <c r="N134" s="172"/>
      <c r="O134" s="172"/>
      <c r="P134" s="173">
        <f>SUM(P135:P136)</f>
        <v>0</v>
      </c>
      <c r="Q134" s="172"/>
      <c r="R134" s="173">
        <f>SUM(R135:R136)</f>
        <v>0</v>
      </c>
      <c r="S134" s="172"/>
      <c r="T134" s="174">
        <f>SUM(T135:T136)</f>
        <v>0</v>
      </c>
      <c r="AR134" s="175" t="s">
        <v>81</v>
      </c>
      <c r="AT134" s="176" t="s">
        <v>72</v>
      </c>
      <c r="AU134" s="176" t="s">
        <v>81</v>
      </c>
      <c r="AY134" s="175" t="s">
        <v>131</v>
      </c>
      <c r="BK134" s="177">
        <f>SUM(BK135:BK136)</f>
        <v>0</v>
      </c>
    </row>
    <row r="135" spans="1:65" s="2" customFormat="1" ht="33" customHeight="1">
      <c r="A135" s="36"/>
      <c r="B135" s="37"/>
      <c r="C135" s="180" t="s">
        <v>8</v>
      </c>
      <c r="D135" s="180" t="s">
        <v>134</v>
      </c>
      <c r="E135" s="181" t="s">
        <v>222</v>
      </c>
      <c r="F135" s="182" t="s">
        <v>223</v>
      </c>
      <c r="G135" s="183" t="s">
        <v>196</v>
      </c>
      <c r="H135" s="184">
        <v>1.2330000000000001</v>
      </c>
      <c r="I135" s="185"/>
      <c r="J135" s="186">
        <f>ROUND(I135*H135,2)</f>
        <v>0</v>
      </c>
      <c r="K135" s="182" t="s">
        <v>138</v>
      </c>
      <c r="L135" s="41"/>
      <c r="M135" s="187" t="s">
        <v>21</v>
      </c>
      <c r="N135" s="188" t="s">
        <v>45</v>
      </c>
      <c r="O135" s="66"/>
      <c r="P135" s="189">
        <f>O135*H135</f>
        <v>0</v>
      </c>
      <c r="Q135" s="189">
        <v>0</v>
      </c>
      <c r="R135" s="189">
        <f>Q135*H135</f>
        <v>0</v>
      </c>
      <c r="S135" s="189">
        <v>0</v>
      </c>
      <c r="T135" s="190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91" t="s">
        <v>139</v>
      </c>
      <c r="AT135" s="191" t="s">
        <v>134</v>
      </c>
      <c r="AU135" s="191" t="s">
        <v>89</v>
      </c>
      <c r="AY135" s="19" t="s">
        <v>131</v>
      </c>
      <c r="BE135" s="192">
        <f>IF(N135="základní",J135,0)</f>
        <v>0</v>
      </c>
      <c r="BF135" s="192">
        <f>IF(N135="snížená",J135,0)</f>
        <v>0</v>
      </c>
      <c r="BG135" s="192">
        <f>IF(N135="zákl. přenesená",J135,0)</f>
        <v>0</v>
      </c>
      <c r="BH135" s="192">
        <f>IF(N135="sníž. přenesená",J135,0)</f>
        <v>0</v>
      </c>
      <c r="BI135" s="192">
        <f>IF(N135="nulová",J135,0)</f>
        <v>0</v>
      </c>
      <c r="BJ135" s="19" t="s">
        <v>89</v>
      </c>
      <c r="BK135" s="192">
        <f>ROUND(I135*H135,2)</f>
        <v>0</v>
      </c>
      <c r="BL135" s="19" t="s">
        <v>139</v>
      </c>
      <c r="BM135" s="191" t="s">
        <v>224</v>
      </c>
    </row>
    <row r="136" spans="1:65" s="2" customFormat="1" ht="11.25">
      <c r="A136" s="36"/>
      <c r="B136" s="37"/>
      <c r="C136" s="38"/>
      <c r="D136" s="193" t="s">
        <v>141</v>
      </c>
      <c r="E136" s="38"/>
      <c r="F136" s="194" t="s">
        <v>225</v>
      </c>
      <c r="G136" s="38"/>
      <c r="H136" s="38"/>
      <c r="I136" s="195"/>
      <c r="J136" s="38"/>
      <c r="K136" s="38"/>
      <c r="L136" s="41"/>
      <c r="M136" s="196"/>
      <c r="N136" s="197"/>
      <c r="O136" s="66"/>
      <c r="P136" s="66"/>
      <c r="Q136" s="66"/>
      <c r="R136" s="66"/>
      <c r="S136" s="66"/>
      <c r="T136" s="67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9" t="s">
        <v>141</v>
      </c>
      <c r="AU136" s="19" t="s">
        <v>89</v>
      </c>
    </row>
    <row r="137" spans="1:65" s="12" customFormat="1" ht="25.9" customHeight="1">
      <c r="B137" s="164"/>
      <c r="C137" s="165"/>
      <c r="D137" s="166" t="s">
        <v>72</v>
      </c>
      <c r="E137" s="167" t="s">
        <v>226</v>
      </c>
      <c r="F137" s="167" t="s">
        <v>227</v>
      </c>
      <c r="G137" s="165"/>
      <c r="H137" s="165"/>
      <c r="I137" s="168"/>
      <c r="J137" s="169">
        <f>BK137</f>
        <v>0</v>
      </c>
      <c r="K137" s="165"/>
      <c r="L137" s="170"/>
      <c r="M137" s="171"/>
      <c r="N137" s="172"/>
      <c r="O137" s="172"/>
      <c r="P137" s="173">
        <f>P138+P149+P177</f>
        <v>0</v>
      </c>
      <c r="Q137" s="172"/>
      <c r="R137" s="173">
        <f>R138+R149+R177</f>
        <v>4.7505440000000005</v>
      </c>
      <c r="S137" s="172"/>
      <c r="T137" s="174">
        <f>T138+T149+T177</f>
        <v>0</v>
      </c>
      <c r="AR137" s="175" t="s">
        <v>89</v>
      </c>
      <c r="AT137" s="176" t="s">
        <v>72</v>
      </c>
      <c r="AU137" s="176" t="s">
        <v>73</v>
      </c>
      <c r="AY137" s="175" t="s">
        <v>131</v>
      </c>
      <c r="BK137" s="177">
        <f>BK138+BK149+BK177</f>
        <v>0</v>
      </c>
    </row>
    <row r="138" spans="1:65" s="12" customFormat="1" ht="22.9" customHeight="1">
      <c r="B138" s="164"/>
      <c r="C138" s="165"/>
      <c r="D138" s="166" t="s">
        <v>72</v>
      </c>
      <c r="E138" s="178" t="s">
        <v>228</v>
      </c>
      <c r="F138" s="178" t="s">
        <v>229</v>
      </c>
      <c r="G138" s="165"/>
      <c r="H138" s="165"/>
      <c r="I138" s="168"/>
      <c r="J138" s="179">
        <f>BK138</f>
        <v>0</v>
      </c>
      <c r="K138" s="165"/>
      <c r="L138" s="170"/>
      <c r="M138" s="171"/>
      <c r="N138" s="172"/>
      <c r="O138" s="172"/>
      <c r="P138" s="173">
        <f>SUM(P139:P148)</f>
        <v>0</v>
      </c>
      <c r="Q138" s="172"/>
      <c r="R138" s="173">
        <f>SUM(R139:R148)</f>
        <v>1.77E-2</v>
      </c>
      <c r="S138" s="172"/>
      <c r="T138" s="174">
        <f>SUM(T139:T148)</f>
        <v>0</v>
      </c>
      <c r="AR138" s="175" t="s">
        <v>89</v>
      </c>
      <c r="AT138" s="176" t="s">
        <v>72</v>
      </c>
      <c r="AU138" s="176" t="s">
        <v>81</v>
      </c>
      <c r="AY138" s="175" t="s">
        <v>131</v>
      </c>
      <c r="BK138" s="177">
        <f>SUM(BK139:BK148)</f>
        <v>0</v>
      </c>
    </row>
    <row r="139" spans="1:65" s="2" customFormat="1" ht="24.2" customHeight="1">
      <c r="A139" s="36"/>
      <c r="B139" s="37"/>
      <c r="C139" s="180" t="s">
        <v>230</v>
      </c>
      <c r="D139" s="180" t="s">
        <v>134</v>
      </c>
      <c r="E139" s="181" t="s">
        <v>231</v>
      </c>
      <c r="F139" s="182" t="s">
        <v>232</v>
      </c>
      <c r="G139" s="183" t="s">
        <v>233</v>
      </c>
      <c r="H139" s="184">
        <v>100</v>
      </c>
      <c r="I139" s="185"/>
      <c r="J139" s="186">
        <f>ROUND(I139*H139,2)</f>
        <v>0</v>
      </c>
      <c r="K139" s="182" t="s">
        <v>138</v>
      </c>
      <c r="L139" s="41"/>
      <c r="M139" s="187" t="s">
        <v>21</v>
      </c>
      <c r="N139" s="188" t="s">
        <v>45</v>
      </c>
      <c r="O139" s="66"/>
      <c r="P139" s="189">
        <f>O139*H139</f>
        <v>0</v>
      </c>
      <c r="Q139" s="189">
        <v>3.0000000000000001E-5</v>
      </c>
      <c r="R139" s="189">
        <f>Q139*H139</f>
        <v>3.0000000000000001E-3</v>
      </c>
      <c r="S139" s="189">
        <v>0</v>
      </c>
      <c r="T139" s="190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91" t="s">
        <v>230</v>
      </c>
      <c r="AT139" s="191" t="s">
        <v>134</v>
      </c>
      <c r="AU139" s="191" t="s">
        <v>89</v>
      </c>
      <c r="AY139" s="19" t="s">
        <v>131</v>
      </c>
      <c r="BE139" s="192">
        <f>IF(N139="základní",J139,0)</f>
        <v>0</v>
      </c>
      <c r="BF139" s="192">
        <f>IF(N139="snížená",J139,0)</f>
        <v>0</v>
      </c>
      <c r="BG139" s="192">
        <f>IF(N139="zákl. přenesená",J139,0)</f>
        <v>0</v>
      </c>
      <c r="BH139" s="192">
        <f>IF(N139="sníž. přenesená",J139,0)</f>
        <v>0</v>
      </c>
      <c r="BI139" s="192">
        <f>IF(N139="nulová",J139,0)</f>
        <v>0</v>
      </c>
      <c r="BJ139" s="19" t="s">
        <v>89</v>
      </c>
      <c r="BK139" s="192">
        <f>ROUND(I139*H139,2)</f>
        <v>0</v>
      </c>
      <c r="BL139" s="19" t="s">
        <v>230</v>
      </c>
      <c r="BM139" s="191" t="s">
        <v>234</v>
      </c>
    </row>
    <row r="140" spans="1:65" s="2" customFormat="1" ht="11.25">
      <c r="A140" s="36"/>
      <c r="B140" s="37"/>
      <c r="C140" s="38"/>
      <c r="D140" s="193" t="s">
        <v>141</v>
      </c>
      <c r="E140" s="38"/>
      <c r="F140" s="194" t="s">
        <v>235</v>
      </c>
      <c r="G140" s="38"/>
      <c r="H140" s="38"/>
      <c r="I140" s="195"/>
      <c r="J140" s="38"/>
      <c r="K140" s="38"/>
      <c r="L140" s="41"/>
      <c r="M140" s="196"/>
      <c r="N140" s="197"/>
      <c r="O140" s="66"/>
      <c r="P140" s="66"/>
      <c r="Q140" s="66"/>
      <c r="R140" s="66"/>
      <c r="S140" s="66"/>
      <c r="T140" s="67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9" t="s">
        <v>141</v>
      </c>
      <c r="AU140" s="19" t="s">
        <v>89</v>
      </c>
    </row>
    <row r="141" spans="1:65" s="2" customFormat="1" ht="24.2" customHeight="1">
      <c r="A141" s="36"/>
      <c r="B141" s="37"/>
      <c r="C141" s="180" t="s">
        <v>236</v>
      </c>
      <c r="D141" s="180" t="s">
        <v>134</v>
      </c>
      <c r="E141" s="181" t="s">
        <v>237</v>
      </c>
      <c r="F141" s="182" t="s">
        <v>238</v>
      </c>
      <c r="G141" s="183" t="s">
        <v>233</v>
      </c>
      <c r="H141" s="184">
        <v>50</v>
      </c>
      <c r="I141" s="185"/>
      <c r="J141" s="186">
        <f>ROUND(I141*H141,2)</f>
        <v>0</v>
      </c>
      <c r="K141" s="182" t="s">
        <v>138</v>
      </c>
      <c r="L141" s="41"/>
      <c r="M141" s="187" t="s">
        <v>21</v>
      </c>
      <c r="N141" s="188" t="s">
        <v>45</v>
      </c>
      <c r="O141" s="66"/>
      <c r="P141" s="189">
        <f>O141*H141</f>
        <v>0</v>
      </c>
      <c r="Q141" s="189">
        <v>1.7000000000000001E-4</v>
      </c>
      <c r="R141" s="189">
        <f>Q141*H141</f>
        <v>8.5000000000000006E-3</v>
      </c>
      <c r="S141" s="189">
        <v>0</v>
      </c>
      <c r="T141" s="190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91" t="s">
        <v>230</v>
      </c>
      <c r="AT141" s="191" t="s">
        <v>134</v>
      </c>
      <c r="AU141" s="191" t="s">
        <v>89</v>
      </c>
      <c r="AY141" s="19" t="s">
        <v>131</v>
      </c>
      <c r="BE141" s="192">
        <f>IF(N141="základní",J141,0)</f>
        <v>0</v>
      </c>
      <c r="BF141" s="192">
        <f>IF(N141="snížená",J141,0)</f>
        <v>0</v>
      </c>
      <c r="BG141" s="192">
        <f>IF(N141="zákl. přenesená",J141,0)</f>
        <v>0</v>
      </c>
      <c r="BH141" s="192">
        <f>IF(N141="sníž. přenesená",J141,0)</f>
        <v>0</v>
      </c>
      <c r="BI141" s="192">
        <f>IF(N141="nulová",J141,0)</f>
        <v>0</v>
      </c>
      <c r="BJ141" s="19" t="s">
        <v>89</v>
      </c>
      <c r="BK141" s="192">
        <f>ROUND(I141*H141,2)</f>
        <v>0</v>
      </c>
      <c r="BL141" s="19" t="s">
        <v>230</v>
      </c>
      <c r="BM141" s="191" t="s">
        <v>239</v>
      </c>
    </row>
    <row r="142" spans="1:65" s="2" customFormat="1" ht="11.25">
      <c r="A142" s="36"/>
      <c r="B142" s="37"/>
      <c r="C142" s="38"/>
      <c r="D142" s="193" t="s">
        <v>141</v>
      </c>
      <c r="E142" s="38"/>
      <c r="F142" s="194" t="s">
        <v>240</v>
      </c>
      <c r="G142" s="38"/>
      <c r="H142" s="38"/>
      <c r="I142" s="195"/>
      <c r="J142" s="38"/>
      <c r="K142" s="38"/>
      <c r="L142" s="41"/>
      <c r="M142" s="196"/>
      <c r="N142" s="197"/>
      <c r="O142" s="66"/>
      <c r="P142" s="66"/>
      <c r="Q142" s="66"/>
      <c r="R142" s="66"/>
      <c r="S142" s="66"/>
      <c r="T142" s="67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9" t="s">
        <v>141</v>
      </c>
      <c r="AU142" s="19" t="s">
        <v>89</v>
      </c>
    </row>
    <row r="143" spans="1:65" s="2" customFormat="1" ht="24.2" customHeight="1">
      <c r="A143" s="36"/>
      <c r="B143" s="37"/>
      <c r="C143" s="180" t="s">
        <v>241</v>
      </c>
      <c r="D143" s="180" t="s">
        <v>134</v>
      </c>
      <c r="E143" s="181" t="s">
        <v>242</v>
      </c>
      <c r="F143" s="182" t="s">
        <v>243</v>
      </c>
      <c r="G143" s="183" t="s">
        <v>233</v>
      </c>
      <c r="H143" s="184">
        <v>20</v>
      </c>
      <c r="I143" s="185"/>
      <c r="J143" s="186">
        <f>ROUND(I143*H143,2)</f>
        <v>0</v>
      </c>
      <c r="K143" s="182" t="s">
        <v>138</v>
      </c>
      <c r="L143" s="41"/>
      <c r="M143" s="187" t="s">
        <v>21</v>
      </c>
      <c r="N143" s="188" t="s">
        <v>45</v>
      </c>
      <c r="O143" s="66"/>
      <c r="P143" s="189">
        <f>O143*H143</f>
        <v>0</v>
      </c>
      <c r="Q143" s="189">
        <v>2.4000000000000001E-4</v>
      </c>
      <c r="R143" s="189">
        <f>Q143*H143</f>
        <v>4.8000000000000004E-3</v>
      </c>
      <c r="S143" s="189">
        <v>0</v>
      </c>
      <c r="T143" s="190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91" t="s">
        <v>230</v>
      </c>
      <c r="AT143" s="191" t="s">
        <v>134</v>
      </c>
      <c r="AU143" s="191" t="s">
        <v>89</v>
      </c>
      <c r="AY143" s="19" t="s">
        <v>131</v>
      </c>
      <c r="BE143" s="192">
        <f>IF(N143="základní",J143,0)</f>
        <v>0</v>
      </c>
      <c r="BF143" s="192">
        <f>IF(N143="snížená",J143,0)</f>
        <v>0</v>
      </c>
      <c r="BG143" s="192">
        <f>IF(N143="zákl. přenesená",J143,0)</f>
        <v>0</v>
      </c>
      <c r="BH143" s="192">
        <f>IF(N143="sníž. přenesená",J143,0)</f>
        <v>0</v>
      </c>
      <c r="BI143" s="192">
        <f>IF(N143="nulová",J143,0)</f>
        <v>0</v>
      </c>
      <c r="BJ143" s="19" t="s">
        <v>89</v>
      </c>
      <c r="BK143" s="192">
        <f>ROUND(I143*H143,2)</f>
        <v>0</v>
      </c>
      <c r="BL143" s="19" t="s">
        <v>230</v>
      </c>
      <c r="BM143" s="191" t="s">
        <v>244</v>
      </c>
    </row>
    <row r="144" spans="1:65" s="2" customFormat="1" ht="11.25">
      <c r="A144" s="36"/>
      <c r="B144" s="37"/>
      <c r="C144" s="38"/>
      <c r="D144" s="193" t="s">
        <v>141</v>
      </c>
      <c r="E144" s="38"/>
      <c r="F144" s="194" t="s">
        <v>245</v>
      </c>
      <c r="G144" s="38"/>
      <c r="H144" s="38"/>
      <c r="I144" s="195"/>
      <c r="J144" s="38"/>
      <c r="K144" s="38"/>
      <c r="L144" s="41"/>
      <c r="M144" s="196"/>
      <c r="N144" s="197"/>
      <c r="O144" s="66"/>
      <c r="P144" s="66"/>
      <c r="Q144" s="66"/>
      <c r="R144" s="66"/>
      <c r="S144" s="66"/>
      <c r="T144" s="67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9" t="s">
        <v>141</v>
      </c>
      <c r="AU144" s="19" t="s">
        <v>89</v>
      </c>
    </row>
    <row r="145" spans="1:65" s="2" customFormat="1" ht="24.2" customHeight="1">
      <c r="A145" s="36"/>
      <c r="B145" s="37"/>
      <c r="C145" s="180" t="s">
        <v>246</v>
      </c>
      <c r="D145" s="180" t="s">
        <v>134</v>
      </c>
      <c r="E145" s="181" t="s">
        <v>247</v>
      </c>
      <c r="F145" s="182" t="s">
        <v>248</v>
      </c>
      <c r="G145" s="183" t="s">
        <v>233</v>
      </c>
      <c r="H145" s="184">
        <v>20</v>
      </c>
      <c r="I145" s="185"/>
      <c r="J145" s="186">
        <f>ROUND(I145*H145,2)</f>
        <v>0</v>
      </c>
      <c r="K145" s="182" t="s">
        <v>138</v>
      </c>
      <c r="L145" s="41"/>
      <c r="M145" s="187" t="s">
        <v>21</v>
      </c>
      <c r="N145" s="188" t="s">
        <v>45</v>
      </c>
      <c r="O145" s="66"/>
      <c r="P145" s="189">
        <f>O145*H145</f>
        <v>0</v>
      </c>
      <c r="Q145" s="189">
        <v>6.9999999999999994E-5</v>
      </c>
      <c r="R145" s="189">
        <f>Q145*H145</f>
        <v>1.3999999999999998E-3</v>
      </c>
      <c r="S145" s="189">
        <v>0</v>
      </c>
      <c r="T145" s="190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91" t="s">
        <v>230</v>
      </c>
      <c r="AT145" s="191" t="s">
        <v>134</v>
      </c>
      <c r="AU145" s="191" t="s">
        <v>89</v>
      </c>
      <c r="AY145" s="19" t="s">
        <v>131</v>
      </c>
      <c r="BE145" s="192">
        <f>IF(N145="základní",J145,0)</f>
        <v>0</v>
      </c>
      <c r="BF145" s="192">
        <f>IF(N145="snížená",J145,0)</f>
        <v>0</v>
      </c>
      <c r="BG145" s="192">
        <f>IF(N145="zákl. přenesená",J145,0)</f>
        <v>0</v>
      </c>
      <c r="BH145" s="192">
        <f>IF(N145="sníž. přenesená",J145,0)</f>
        <v>0</v>
      </c>
      <c r="BI145" s="192">
        <f>IF(N145="nulová",J145,0)</f>
        <v>0</v>
      </c>
      <c r="BJ145" s="19" t="s">
        <v>89</v>
      </c>
      <c r="BK145" s="192">
        <f>ROUND(I145*H145,2)</f>
        <v>0</v>
      </c>
      <c r="BL145" s="19" t="s">
        <v>230</v>
      </c>
      <c r="BM145" s="191" t="s">
        <v>249</v>
      </c>
    </row>
    <row r="146" spans="1:65" s="2" customFormat="1" ht="11.25">
      <c r="A146" s="36"/>
      <c r="B146" s="37"/>
      <c r="C146" s="38"/>
      <c r="D146" s="193" t="s">
        <v>141</v>
      </c>
      <c r="E146" s="38"/>
      <c r="F146" s="194" t="s">
        <v>250</v>
      </c>
      <c r="G146" s="38"/>
      <c r="H146" s="38"/>
      <c r="I146" s="195"/>
      <c r="J146" s="38"/>
      <c r="K146" s="38"/>
      <c r="L146" s="41"/>
      <c r="M146" s="196"/>
      <c r="N146" s="197"/>
      <c r="O146" s="66"/>
      <c r="P146" s="66"/>
      <c r="Q146" s="66"/>
      <c r="R146" s="66"/>
      <c r="S146" s="66"/>
      <c r="T146" s="67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9" t="s">
        <v>141</v>
      </c>
      <c r="AU146" s="19" t="s">
        <v>89</v>
      </c>
    </row>
    <row r="147" spans="1:65" s="2" customFormat="1" ht="24.2" customHeight="1">
      <c r="A147" s="36"/>
      <c r="B147" s="37"/>
      <c r="C147" s="180" t="s">
        <v>251</v>
      </c>
      <c r="D147" s="180" t="s">
        <v>134</v>
      </c>
      <c r="E147" s="181" t="s">
        <v>252</v>
      </c>
      <c r="F147" s="182" t="s">
        <v>253</v>
      </c>
      <c r="G147" s="183" t="s">
        <v>196</v>
      </c>
      <c r="H147" s="184">
        <v>1.7999999999999999E-2</v>
      </c>
      <c r="I147" s="185"/>
      <c r="J147" s="186">
        <f>ROUND(I147*H147,2)</f>
        <v>0</v>
      </c>
      <c r="K147" s="182" t="s">
        <v>138</v>
      </c>
      <c r="L147" s="41"/>
      <c r="M147" s="187" t="s">
        <v>21</v>
      </c>
      <c r="N147" s="188" t="s">
        <v>45</v>
      </c>
      <c r="O147" s="66"/>
      <c r="P147" s="189">
        <f>O147*H147</f>
        <v>0</v>
      </c>
      <c r="Q147" s="189">
        <v>0</v>
      </c>
      <c r="R147" s="189">
        <f>Q147*H147</f>
        <v>0</v>
      </c>
      <c r="S147" s="189">
        <v>0</v>
      </c>
      <c r="T147" s="190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191" t="s">
        <v>230</v>
      </c>
      <c r="AT147" s="191" t="s">
        <v>134</v>
      </c>
      <c r="AU147" s="191" t="s">
        <v>89</v>
      </c>
      <c r="AY147" s="19" t="s">
        <v>131</v>
      </c>
      <c r="BE147" s="192">
        <f>IF(N147="základní",J147,0)</f>
        <v>0</v>
      </c>
      <c r="BF147" s="192">
        <f>IF(N147="snížená",J147,0)</f>
        <v>0</v>
      </c>
      <c r="BG147" s="192">
        <f>IF(N147="zákl. přenesená",J147,0)</f>
        <v>0</v>
      </c>
      <c r="BH147" s="192">
        <f>IF(N147="sníž. přenesená",J147,0)</f>
        <v>0</v>
      </c>
      <c r="BI147" s="192">
        <f>IF(N147="nulová",J147,0)</f>
        <v>0</v>
      </c>
      <c r="BJ147" s="19" t="s">
        <v>89</v>
      </c>
      <c r="BK147" s="192">
        <f>ROUND(I147*H147,2)</f>
        <v>0</v>
      </c>
      <c r="BL147" s="19" t="s">
        <v>230</v>
      </c>
      <c r="BM147" s="191" t="s">
        <v>254</v>
      </c>
    </row>
    <row r="148" spans="1:65" s="2" customFormat="1" ht="11.25">
      <c r="A148" s="36"/>
      <c r="B148" s="37"/>
      <c r="C148" s="38"/>
      <c r="D148" s="193" t="s">
        <v>141</v>
      </c>
      <c r="E148" s="38"/>
      <c r="F148" s="194" t="s">
        <v>255</v>
      </c>
      <c r="G148" s="38"/>
      <c r="H148" s="38"/>
      <c r="I148" s="195"/>
      <c r="J148" s="38"/>
      <c r="K148" s="38"/>
      <c r="L148" s="41"/>
      <c r="M148" s="196"/>
      <c r="N148" s="197"/>
      <c r="O148" s="66"/>
      <c r="P148" s="66"/>
      <c r="Q148" s="66"/>
      <c r="R148" s="66"/>
      <c r="S148" s="66"/>
      <c r="T148" s="67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T148" s="19" t="s">
        <v>141</v>
      </c>
      <c r="AU148" s="19" t="s">
        <v>89</v>
      </c>
    </row>
    <row r="149" spans="1:65" s="12" customFormat="1" ht="22.9" customHeight="1">
      <c r="B149" s="164"/>
      <c r="C149" s="165"/>
      <c r="D149" s="166" t="s">
        <v>72</v>
      </c>
      <c r="E149" s="178" t="s">
        <v>256</v>
      </c>
      <c r="F149" s="178" t="s">
        <v>257</v>
      </c>
      <c r="G149" s="165"/>
      <c r="H149" s="165"/>
      <c r="I149" s="168"/>
      <c r="J149" s="179">
        <f>BK149</f>
        <v>0</v>
      </c>
      <c r="K149" s="165"/>
      <c r="L149" s="170"/>
      <c r="M149" s="171"/>
      <c r="N149" s="172"/>
      <c r="O149" s="172"/>
      <c r="P149" s="173">
        <f>SUM(P150:P176)</f>
        <v>0</v>
      </c>
      <c r="Q149" s="172"/>
      <c r="R149" s="173">
        <f>SUM(R150:R176)</f>
        <v>0.236064</v>
      </c>
      <c r="S149" s="172"/>
      <c r="T149" s="174">
        <f>SUM(T150:T176)</f>
        <v>0</v>
      </c>
      <c r="AR149" s="175" t="s">
        <v>89</v>
      </c>
      <c r="AT149" s="176" t="s">
        <v>72</v>
      </c>
      <c r="AU149" s="176" t="s">
        <v>81</v>
      </c>
      <c r="AY149" s="175" t="s">
        <v>131</v>
      </c>
      <c r="BK149" s="177">
        <f>SUM(BK150:BK176)</f>
        <v>0</v>
      </c>
    </row>
    <row r="150" spans="1:65" s="2" customFormat="1" ht="33" customHeight="1">
      <c r="A150" s="36"/>
      <c r="B150" s="37"/>
      <c r="C150" s="180" t="s">
        <v>7</v>
      </c>
      <c r="D150" s="180" t="s">
        <v>134</v>
      </c>
      <c r="E150" s="181" t="s">
        <v>258</v>
      </c>
      <c r="F150" s="182" t="s">
        <v>259</v>
      </c>
      <c r="G150" s="183" t="s">
        <v>137</v>
      </c>
      <c r="H150" s="184">
        <v>12</v>
      </c>
      <c r="I150" s="185"/>
      <c r="J150" s="186">
        <f>ROUND(I150*H150,2)</f>
        <v>0</v>
      </c>
      <c r="K150" s="182" t="s">
        <v>138</v>
      </c>
      <c r="L150" s="41"/>
      <c r="M150" s="187" t="s">
        <v>21</v>
      </c>
      <c r="N150" s="188" t="s">
        <v>45</v>
      </c>
      <c r="O150" s="66"/>
      <c r="P150" s="189">
        <f>O150*H150</f>
        <v>0</v>
      </c>
      <c r="Q150" s="189">
        <v>1.4800000000000001E-2</v>
      </c>
      <c r="R150" s="189">
        <f>Q150*H150</f>
        <v>0.17760000000000001</v>
      </c>
      <c r="S150" s="189">
        <v>0</v>
      </c>
      <c r="T150" s="190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91" t="s">
        <v>230</v>
      </c>
      <c r="AT150" s="191" t="s">
        <v>134</v>
      </c>
      <c r="AU150" s="191" t="s">
        <v>89</v>
      </c>
      <c r="AY150" s="19" t="s">
        <v>131</v>
      </c>
      <c r="BE150" s="192">
        <f>IF(N150="základní",J150,0)</f>
        <v>0</v>
      </c>
      <c r="BF150" s="192">
        <f>IF(N150="snížená",J150,0)</f>
        <v>0</v>
      </c>
      <c r="BG150" s="192">
        <f>IF(N150="zákl. přenesená",J150,0)</f>
        <v>0</v>
      </c>
      <c r="BH150" s="192">
        <f>IF(N150="sníž. přenesená",J150,0)</f>
        <v>0</v>
      </c>
      <c r="BI150" s="192">
        <f>IF(N150="nulová",J150,0)</f>
        <v>0</v>
      </c>
      <c r="BJ150" s="19" t="s">
        <v>89</v>
      </c>
      <c r="BK150" s="192">
        <f>ROUND(I150*H150,2)</f>
        <v>0</v>
      </c>
      <c r="BL150" s="19" t="s">
        <v>230</v>
      </c>
      <c r="BM150" s="191" t="s">
        <v>260</v>
      </c>
    </row>
    <row r="151" spans="1:65" s="2" customFormat="1" ht="11.25">
      <c r="A151" s="36"/>
      <c r="B151" s="37"/>
      <c r="C151" s="38"/>
      <c r="D151" s="193" t="s">
        <v>141</v>
      </c>
      <c r="E151" s="38"/>
      <c r="F151" s="194" t="s">
        <v>261</v>
      </c>
      <c r="G151" s="38"/>
      <c r="H151" s="38"/>
      <c r="I151" s="195"/>
      <c r="J151" s="38"/>
      <c r="K151" s="38"/>
      <c r="L151" s="41"/>
      <c r="M151" s="196"/>
      <c r="N151" s="197"/>
      <c r="O151" s="66"/>
      <c r="P151" s="66"/>
      <c r="Q151" s="66"/>
      <c r="R151" s="66"/>
      <c r="S151" s="66"/>
      <c r="T151" s="67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9" t="s">
        <v>141</v>
      </c>
      <c r="AU151" s="19" t="s">
        <v>89</v>
      </c>
    </row>
    <row r="152" spans="1:65" s="13" customFormat="1" ht="11.25">
      <c r="B152" s="198"/>
      <c r="C152" s="199"/>
      <c r="D152" s="200" t="s">
        <v>143</v>
      </c>
      <c r="E152" s="201" t="s">
        <v>21</v>
      </c>
      <c r="F152" s="202" t="s">
        <v>262</v>
      </c>
      <c r="G152" s="199"/>
      <c r="H152" s="203">
        <v>12</v>
      </c>
      <c r="I152" s="204"/>
      <c r="J152" s="199"/>
      <c r="K152" s="199"/>
      <c r="L152" s="205"/>
      <c r="M152" s="206"/>
      <c r="N152" s="207"/>
      <c r="O152" s="207"/>
      <c r="P152" s="207"/>
      <c r="Q152" s="207"/>
      <c r="R152" s="207"/>
      <c r="S152" s="207"/>
      <c r="T152" s="208"/>
      <c r="AT152" s="209" t="s">
        <v>143</v>
      </c>
      <c r="AU152" s="209" t="s">
        <v>89</v>
      </c>
      <c r="AV152" s="13" t="s">
        <v>89</v>
      </c>
      <c r="AW152" s="13" t="s">
        <v>34</v>
      </c>
      <c r="AX152" s="13" t="s">
        <v>73</v>
      </c>
      <c r="AY152" s="209" t="s">
        <v>131</v>
      </c>
    </row>
    <row r="153" spans="1:65" s="14" customFormat="1" ht="11.25">
      <c r="B153" s="210"/>
      <c r="C153" s="211"/>
      <c r="D153" s="200" t="s">
        <v>143</v>
      </c>
      <c r="E153" s="212" t="s">
        <v>21</v>
      </c>
      <c r="F153" s="213" t="s">
        <v>145</v>
      </c>
      <c r="G153" s="211"/>
      <c r="H153" s="214">
        <v>12</v>
      </c>
      <c r="I153" s="215"/>
      <c r="J153" s="211"/>
      <c r="K153" s="211"/>
      <c r="L153" s="216"/>
      <c r="M153" s="217"/>
      <c r="N153" s="218"/>
      <c r="O153" s="218"/>
      <c r="P153" s="218"/>
      <c r="Q153" s="218"/>
      <c r="R153" s="218"/>
      <c r="S153" s="218"/>
      <c r="T153" s="219"/>
      <c r="AT153" s="220" t="s">
        <v>143</v>
      </c>
      <c r="AU153" s="220" t="s">
        <v>89</v>
      </c>
      <c r="AV153" s="14" t="s">
        <v>146</v>
      </c>
      <c r="AW153" s="14" t="s">
        <v>34</v>
      </c>
      <c r="AX153" s="14" t="s">
        <v>81</v>
      </c>
      <c r="AY153" s="220" t="s">
        <v>131</v>
      </c>
    </row>
    <row r="154" spans="1:65" s="2" customFormat="1" ht="24.2" customHeight="1">
      <c r="A154" s="36"/>
      <c r="B154" s="37"/>
      <c r="C154" s="180" t="s">
        <v>263</v>
      </c>
      <c r="D154" s="180" t="s">
        <v>134</v>
      </c>
      <c r="E154" s="181" t="s">
        <v>264</v>
      </c>
      <c r="F154" s="182" t="s">
        <v>265</v>
      </c>
      <c r="G154" s="183" t="s">
        <v>187</v>
      </c>
      <c r="H154" s="184">
        <v>20</v>
      </c>
      <c r="I154" s="185"/>
      <c r="J154" s="186">
        <f>ROUND(I154*H154,2)</f>
        <v>0</v>
      </c>
      <c r="K154" s="182" t="s">
        <v>138</v>
      </c>
      <c r="L154" s="41"/>
      <c r="M154" s="187" t="s">
        <v>21</v>
      </c>
      <c r="N154" s="188" t="s">
        <v>45</v>
      </c>
      <c r="O154" s="66"/>
      <c r="P154" s="189">
        <f>O154*H154</f>
        <v>0</v>
      </c>
      <c r="Q154" s="189">
        <v>9.1E-4</v>
      </c>
      <c r="R154" s="189">
        <f>Q154*H154</f>
        <v>1.8200000000000001E-2</v>
      </c>
      <c r="S154" s="189">
        <v>0</v>
      </c>
      <c r="T154" s="190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191" t="s">
        <v>230</v>
      </c>
      <c r="AT154" s="191" t="s">
        <v>134</v>
      </c>
      <c r="AU154" s="191" t="s">
        <v>89</v>
      </c>
      <c r="AY154" s="19" t="s">
        <v>131</v>
      </c>
      <c r="BE154" s="192">
        <f>IF(N154="základní",J154,0)</f>
        <v>0</v>
      </c>
      <c r="BF154" s="192">
        <f>IF(N154="snížená",J154,0)</f>
        <v>0</v>
      </c>
      <c r="BG154" s="192">
        <f>IF(N154="zákl. přenesená",J154,0)</f>
        <v>0</v>
      </c>
      <c r="BH154" s="192">
        <f>IF(N154="sníž. přenesená",J154,0)</f>
        <v>0</v>
      </c>
      <c r="BI154" s="192">
        <f>IF(N154="nulová",J154,0)</f>
        <v>0</v>
      </c>
      <c r="BJ154" s="19" t="s">
        <v>89</v>
      </c>
      <c r="BK154" s="192">
        <f>ROUND(I154*H154,2)</f>
        <v>0</v>
      </c>
      <c r="BL154" s="19" t="s">
        <v>230</v>
      </c>
      <c r="BM154" s="191" t="s">
        <v>266</v>
      </c>
    </row>
    <row r="155" spans="1:65" s="2" customFormat="1" ht="11.25">
      <c r="A155" s="36"/>
      <c r="B155" s="37"/>
      <c r="C155" s="38"/>
      <c r="D155" s="193" t="s">
        <v>141</v>
      </c>
      <c r="E155" s="38"/>
      <c r="F155" s="194" t="s">
        <v>267</v>
      </c>
      <c r="G155" s="38"/>
      <c r="H155" s="38"/>
      <c r="I155" s="195"/>
      <c r="J155" s="38"/>
      <c r="K155" s="38"/>
      <c r="L155" s="41"/>
      <c r="M155" s="196"/>
      <c r="N155" s="197"/>
      <c r="O155" s="66"/>
      <c r="P155" s="66"/>
      <c r="Q155" s="66"/>
      <c r="R155" s="66"/>
      <c r="S155" s="66"/>
      <c r="T155" s="67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9" t="s">
        <v>141</v>
      </c>
      <c r="AU155" s="19" t="s">
        <v>89</v>
      </c>
    </row>
    <row r="156" spans="1:65" s="13" customFormat="1" ht="11.25">
      <c r="B156" s="198"/>
      <c r="C156" s="199"/>
      <c r="D156" s="200" t="s">
        <v>143</v>
      </c>
      <c r="E156" s="201" t="s">
        <v>21</v>
      </c>
      <c r="F156" s="202" t="s">
        <v>268</v>
      </c>
      <c r="G156" s="199"/>
      <c r="H156" s="203">
        <v>20</v>
      </c>
      <c r="I156" s="204"/>
      <c r="J156" s="199"/>
      <c r="K156" s="199"/>
      <c r="L156" s="205"/>
      <c r="M156" s="206"/>
      <c r="N156" s="207"/>
      <c r="O156" s="207"/>
      <c r="P156" s="207"/>
      <c r="Q156" s="207"/>
      <c r="R156" s="207"/>
      <c r="S156" s="207"/>
      <c r="T156" s="208"/>
      <c r="AT156" s="209" t="s">
        <v>143</v>
      </c>
      <c r="AU156" s="209" t="s">
        <v>89</v>
      </c>
      <c r="AV156" s="13" t="s">
        <v>89</v>
      </c>
      <c r="AW156" s="13" t="s">
        <v>34</v>
      </c>
      <c r="AX156" s="13" t="s">
        <v>73</v>
      </c>
      <c r="AY156" s="209" t="s">
        <v>131</v>
      </c>
    </row>
    <row r="157" spans="1:65" s="14" customFormat="1" ht="11.25">
      <c r="B157" s="210"/>
      <c r="C157" s="211"/>
      <c r="D157" s="200" t="s">
        <v>143</v>
      </c>
      <c r="E157" s="212" t="s">
        <v>21</v>
      </c>
      <c r="F157" s="213" t="s">
        <v>145</v>
      </c>
      <c r="G157" s="211"/>
      <c r="H157" s="214">
        <v>20</v>
      </c>
      <c r="I157" s="215"/>
      <c r="J157" s="211"/>
      <c r="K157" s="211"/>
      <c r="L157" s="216"/>
      <c r="M157" s="217"/>
      <c r="N157" s="218"/>
      <c r="O157" s="218"/>
      <c r="P157" s="218"/>
      <c r="Q157" s="218"/>
      <c r="R157" s="218"/>
      <c r="S157" s="218"/>
      <c r="T157" s="219"/>
      <c r="AT157" s="220" t="s">
        <v>143</v>
      </c>
      <c r="AU157" s="220" t="s">
        <v>89</v>
      </c>
      <c r="AV157" s="14" t="s">
        <v>146</v>
      </c>
      <c r="AW157" s="14" t="s">
        <v>34</v>
      </c>
      <c r="AX157" s="14" t="s">
        <v>81</v>
      </c>
      <c r="AY157" s="220" t="s">
        <v>131</v>
      </c>
    </row>
    <row r="158" spans="1:65" s="2" customFormat="1" ht="24.2" customHeight="1">
      <c r="A158" s="36"/>
      <c r="B158" s="37"/>
      <c r="C158" s="180" t="s">
        <v>269</v>
      </c>
      <c r="D158" s="180" t="s">
        <v>134</v>
      </c>
      <c r="E158" s="181" t="s">
        <v>270</v>
      </c>
      <c r="F158" s="182" t="s">
        <v>271</v>
      </c>
      <c r="G158" s="183" t="s">
        <v>137</v>
      </c>
      <c r="H158" s="184">
        <v>12</v>
      </c>
      <c r="I158" s="185"/>
      <c r="J158" s="186">
        <f>ROUND(I158*H158,2)</f>
        <v>0</v>
      </c>
      <c r="K158" s="182" t="s">
        <v>138</v>
      </c>
      <c r="L158" s="41"/>
      <c r="M158" s="187" t="s">
        <v>21</v>
      </c>
      <c r="N158" s="188" t="s">
        <v>45</v>
      </c>
      <c r="O158" s="66"/>
      <c r="P158" s="189">
        <f>O158*H158</f>
        <v>0</v>
      </c>
      <c r="Q158" s="189">
        <v>1E-4</v>
      </c>
      <c r="R158" s="189">
        <f>Q158*H158</f>
        <v>1.2000000000000001E-3</v>
      </c>
      <c r="S158" s="189">
        <v>0</v>
      </c>
      <c r="T158" s="190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191" t="s">
        <v>230</v>
      </c>
      <c r="AT158" s="191" t="s">
        <v>134</v>
      </c>
      <c r="AU158" s="191" t="s">
        <v>89</v>
      </c>
      <c r="AY158" s="19" t="s">
        <v>131</v>
      </c>
      <c r="BE158" s="192">
        <f>IF(N158="základní",J158,0)</f>
        <v>0</v>
      </c>
      <c r="BF158" s="192">
        <f>IF(N158="snížená",J158,0)</f>
        <v>0</v>
      </c>
      <c r="BG158" s="192">
        <f>IF(N158="zákl. přenesená",J158,0)</f>
        <v>0</v>
      </c>
      <c r="BH158" s="192">
        <f>IF(N158="sníž. přenesená",J158,0)</f>
        <v>0</v>
      </c>
      <c r="BI158" s="192">
        <f>IF(N158="nulová",J158,0)</f>
        <v>0</v>
      </c>
      <c r="BJ158" s="19" t="s">
        <v>89</v>
      </c>
      <c r="BK158" s="192">
        <f>ROUND(I158*H158,2)</f>
        <v>0</v>
      </c>
      <c r="BL158" s="19" t="s">
        <v>230</v>
      </c>
      <c r="BM158" s="191" t="s">
        <v>272</v>
      </c>
    </row>
    <row r="159" spans="1:65" s="2" customFormat="1" ht="11.25">
      <c r="A159" s="36"/>
      <c r="B159" s="37"/>
      <c r="C159" s="38"/>
      <c r="D159" s="193" t="s">
        <v>141</v>
      </c>
      <c r="E159" s="38"/>
      <c r="F159" s="194" t="s">
        <v>273</v>
      </c>
      <c r="G159" s="38"/>
      <c r="H159" s="38"/>
      <c r="I159" s="195"/>
      <c r="J159" s="38"/>
      <c r="K159" s="38"/>
      <c r="L159" s="41"/>
      <c r="M159" s="196"/>
      <c r="N159" s="197"/>
      <c r="O159" s="66"/>
      <c r="P159" s="66"/>
      <c r="Q159" s="66"/>
      <c r="R159" s="66"/>
      <c r="S159" s="66"/>
      <c r="T159" s="67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9" t="s">
        <v>141</v>
      </c>
      <c r="AU159" s="19" t="s">
        <v>89</v>
      </c>
    </row>
    <row r="160" spans="1:65" s="13" customFormat="1" ht="11.25">
      <c r="B160" s="198"/>
      <c r="C160" s="199"/>
      <c r="D160" s="200" t="s">
        <v>143</v>
      </c>
      <c r="E160" s="201" t="s">
        <v>21</v>
      </c>
      <c r="F160" s="202" t="s">
        <v>274</v>
      </c>
      <c r="G160" s="199"/>
      <c r="H160" s="203">
        <v>12</v>
      </c>
      <c r="I160" s="204"/>
      <c r="J160" s="199"/>
      <c r="K160" s="199"/>
      <c r="L160" s="205"/>
      <c r="M160" s="206"/>
      <c r="N160" s="207"/>
      <c r="O160" s="207"/>
      <c r="P160" s="207"/>
      <c r="Q160" s="207"/>
      <c r="R160" s="207"/>
      <c r="S160" s="207"/>
      <c r="T160" s="208"/>
      <c r="AT160" s="209" t="s">
        <v>143</v>
      </c>
      <c r="AU160" s="209" t="s">
        <v>89</v>
      </c>
      <c r="AV160" s="13" t="s">
        <v>89</v>
      </c>
      <c r="AW160" s="13" t="s">
        <v>34</v>
      </c>
      <c r="AX160" s="13" t="s">
        <v>73</v>
      </c>
      <c r="AY160" s="209" t="s">
        <v>131</v>
      </c>
    </row>
    <row r="161" spans="1:65" s="14" customFormat="1" ht="11.25">
      <c r="B161" s="210"/>
      <c r="C161" s="211"/>
      <c r="D161" s="200" t="s">
        <v>143</v>
      </c>
      <c r="E161" s="212" t="s">
        <v>21</v>
      </c>
      <c r="F161" s="213" t="s">
        <v>145</v>
      </c>
      <c r="G161" s="211"/>
      <c r="H161" s="214">
        <v>12</v>
      </c>
      <c r="I161" s="215"/>
      <c r="J161" s="211"/>
      <c r="K161" s="211"/>
      <c r="L161" s="216"/>
      <c r="M161" s="217"/>
      <c r="N161" s="218"/>
      <c r="O161" s="218"/>
      <c r="P161" s="218"/>
      <c r="Q161" s="218"/>
      <c r="R161" s="218"/>
      <c r="S161" s="218"/>
      <c r="T161" s="219"/>
      <c r="AT161" s="220" t="s">
        <v>143</v>
      </c>
      <c r="AU161" s="220" t="s">
        <v>89</v>
      </c>
      <c r="AV161" s="14" t="s">
        <v>146</v>
      </c>
      <c r="AW161" s="14" t="s">
        <v>34</v>
      </c>
      <c r="AX161" s="14" t="s">
        <v>81</v>
      </c>
      <c r="AY161" s="220" t="s">
        <v>131</v>
      </c>
    </row>
    <row r="162" spans="1:65" s="2" customFormat="1" ht="24.2" customHeight="1">
      <c r="A162" s="36"/>
      <c r="B162" s="37"/>
      <c r="C162" s="180" t="s">
        <v>275</v>
      </c>
      <c r="D162" s="180" t="s">
        <v>134</v>
      </c>
      <c r="E162" s="181" t="s">
        <v>276</v>
      </c>
      <c r="F162" s="182" t="s">
        <v>277</v>
      </c>
      <c r="G162" s="183" t="s">
        <v>187</v>
      </c>
      <c r="H162" s="184">
        <v>2.4</v>
      </c>
      <c r="I162" s="185"/>
      <c r="J162" s="186">
        <f>ROUND(I162*H162,2)</f>
        <v>0</v>
      </c>
      <c r="K162" s="182" t="s">
        <v>138</v>
      </c>
      <c r="L162" s="41"/>
      <c r="M162" s="187" t="s">
        <v>21</v>
      </c>
      <c r="N162" s="188" t="s">
        <v>45</v>
      </c>
      <c r="O162" s="66"/>
      <c r="P162" s="189">
        <f>O162*H162</f>
        <v>0</v>
      </c>
      <c r="Q162" s="189">
        <v>1.1E-4</v>
      </c>
      <c r="R162" s="189">
        <f>Q162*H162</f>
        <v>2.6400000000000002E-4</v>
      </c>
      <c r="S162" s="189">
        <v>0</v>
      </c>
      <c r="T162" s="190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191" t="s">
        <v>230</v>
      </c>
      <c r="AT162" s="191" t="s">
        <v>134</v>
      </c>
      <c r="AU162" s="191" t="s">
        <v>89</v>
      </c>
      <c r="AY162" s="19" t="s">
        <v>131</v>
      </c>
      <c r="BE162" s="192">
        <f>IF(N162="základní",J162,0)</f>
        <v>0</v>
      </c>
      <c r="BF162" s="192">
        <f>IF(N162="snížená",J162,0)</f>
        <v>0</v>
      </c>
      <c r="BG162" s="192">
        <f>IF(N162="zákl. přenesená",J162,0)</f>
        <v>0</v>
      </c>
      <c r="BH162" s="192">
        <f>IF(N162="sníž. přenesená",J162,0)</f>
        <v>0</v>
      </c>
      <c r="BI162" s="192">
        <f>IF(N162="nulová",J162,0)</f>
        <v>0</v>
      </c>
      <c r="BJ162" s="19" t="s">
        <v>89</v>
      </c>
      <c r="BK162" s="192">
        <f>ROUND(I162*H162,2)</f>
        <v>0</v>
      </c>
      <c r="BL162" s="19" t="s">
        <v>230</v>
      </c>
      <c r="BM162" s="191" t="s">
        <v>278</v>
      </c>
    </row>
    <row r="163" spans="1:65" s="2" customFormat="1" ht="11.25">
      <c r="A163" s="36"/>
      <c r="B163" s="37"/>
      <c r="C163" s="38"/>
      <c r="D163" s="193" t="s">
        <v>141</v>
      </c>
      <c r="E163" s="38"/>
      <c r="F163" s="194" t="s">
        <v>279</v>
      </c>
      <c r="G163" s="38"/>
      <c r="H163" s="38"/>
      <c r="I163" s="195"/>
      <c r="J163" s="38"/>
      <c r="K163" s="38"/>
      <c r="L163" s="41"/>
      <c r="M163" s="196"/>
      <c r="N163" s="197"/>
      <c r="O163" s="66"/>
      <c r="P163" s="66"/>
      <c r="Q163" s="66"/>
      <c r="R163" s="66"/>
      <c r="S163" s="66"/>
      <c r="T163" s="67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9" t="s">
        <v>141</v>
      </c>
      <c r="AU163" s="19" t="s">
        <v>89</v>
      </c>
    </row>
    <row r="164" spans="1:65" s="13" customFormat="1" ht="11.25">
      <c r="B164" s="198"/>
      <c r="C164" s="199"/>
      <c r="D164" s="200" t="s">
        <v>143</v>
      </c>
      <c r="E164" s="201" t="s">
        <v>21</v>
      </c>
      <c r="F164" s="202" t="s">
        <v>280</v>
      </c>
      <c r="G164" s="199"/>
      <c r="H164" s="203">
        <v>2.4</v>
      </c>
      <c r="I164" s="204"/>
      <c r="J164" s="199"/>
      <c r="K164" s="199"/>
      <c r="L164" s="205"/>
      <c r="M164" s="206"/>
      <c r="N164" s="207"/>
      <c r="O164" s="207"/>
      <c r="P164" s="207"/>
      <c r="Q164" s="207"/>
      <c r="R164" s="207"/>
      <c r="S164" s="207"/>
      <c r="T164" s="208"/>
      <c r="AT164" s="209" t="s">
        <v>143</v>
      </c>
      <c r="AU164" s="209" t="s">
        <v>89</v>
      </c>
      <c r="AV164" s="13" t="s">
        <v>89</v>
      </c>
      <c r="AW164" s="13" t="s">
        <v>34</v>
      </c>
      <c r="AX164" s="13" t="s">
        <v>73</v>
      </c>
      <c r="AY164" s="209" t="s">
        <v>131</v>
      </c>
    </row>
    <row r="165" spans="1:65" s="14" customFormat="1" ht="11.25">
      <c r="B165" s="210"/>
      <c r="C165" s="211"/>
      <c r="D165" s="200" t="s">
        <v>143</v>
      </c>
      <c r="E165" s="212" t="s">
        <v>21</v>
      </c>
      <c r="F165" s="213" t="s">
        <v>145</v>
      </c>
      <c r="G165" s="211"/>
      <c r="H165" s="214">
        <v>2.4</v>
      </c>
      <c r="I165" s="215"/>
      <c r="J165" s="211"/>
      <c r="K165" s="211"/>
      <c r="L165" s="216"/>
      <c r="M165" s="217"/>
      <c r="N165" s="218"/>
      <c r="O165" s="218"/>
      <c r="P165" s="218"/>
      <c r="Q165" s="218"/>
      <c r="R165" s="218"/>
      <c r="S165" s="218"/>
      <c r="T165" s="219"/>
      <c r="AT165" s="220" t="s">
        <v>143</v>
      </c>
      <c r="AU165" s="220" t="s">
        <v>89</v>
      </c>
      <c r="AV165" s="14" t="s">
        <v>146</v>
      </c>
      <c r="AW165" s="14" t="s">
        <v>34</v>
      </c>
      <c r="AX165" s="14" t="s">
        <v>81</v>
      </c>
      <c r="AY165" s="220" t="s">
        <v>131</v>
      </c>
    </row>
    <row r="166" spans="1:65" s="2" customFormat="1" ht="16.5" customHeight="1">
      <c r="A166" s="36"/>
      <c r="B166" s="37"/>
      <c r="C166" s="180" t="s">
        <v>281</v>
      </c>
      <c r="D166" s="180" t="s">
        <v>134</v>
      </c>
      <c r="E166" s="181" t="s">
        <v>282</v>
      </c>
      <c r="F166" s="182" t="s">
        <v>283</v>
      </c>
      <c r="G166" s="183" t="s">
        <v>137</v>
      </c>
      <c r="H166" s="184">
        <v>12</v>
      </c>
      <c r="I166" s="185"/>
      <c r="J166" s="186">
        <f>ROUND(I166*H166,2)</f>
        <v>0</v>
      </c>
      <c r="K166" s="182" t="s">
        <v>138</v>
      </c>
      <c r="L166" s="41"/>
      <c r="M166" s="187" t="s">
        <v>21</v>
      </c>
      <c r="N166" s="188" t="s">
        <v>45</v>
      </c>
      <c r="O166" s="66"/>
      <c r="P166" s="189">
        <f>O166*H166</f>
        <v>0</v>
      </c>
      <c r="Q166" s="189">
        <v>0</v>
      </c>
      <c r="R166" s="189">
        <f>Q166*H166</f>
        <v>0</v>
      </c>
      <c r="S166" s="189">
        <v>0</v>
      </c>
      <c r="T166" s="190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191" t="s">
        <v>230</v>
      </c>
      <c r="AT166" s="191" t="s">
        <v>134</v>
      </c>
      <c r="AU166" s="191" t="s">
        <v>89</v>
      </c>
      <c r="AY166" s="19" t="s">
        <v>131</v>
      </c>
      <c r="BE166" s="192">
        <f>IF(N166="základní",J166,0)</f>
        <v>0</v>
      </c>
      <c r="BF166" s="192">
        <f>IF(N166="snížená",J166,0)</f>
        <v>0</v>
      </c>
      <c r="BG166" s="192">
        <f>IF(N166="zákl. přenesená",J166,0)</f>
        <v>0</v>
      </c>
      <c r="BH166" s="192">
        <f>IF(N166="sníž. přenesená",J166,0)</f>
        <v>0</v>
      </c>
      <c r="BI166" s="192">
        <f>IF(N166="nulová",J166,0)</f>
        <v>0</v>
      </c>
      <c r="BJ166" s="19" t="s">
        <v>89</v>
      </c>
      <c r="BK166" s="192">
        <f>ROUND(I166*H166,2)</f>
        <v>0</v>
      </c>
      <c r="BL166" s="19" t="s">
        <v>230</v>
      </c>
      <c r="BM166" s="191" t="s">
        <v>284</v>
      </c>
    </row>
    <row r="167" spans="1:65" s="2" customFormat="1" ht="11.25">
      <c r="A167" s="36"/>
      <c r="B167" s="37"/>
      <c r="C167" s="38"/>
      <c r="D167" s="193" t="s">
        <v>141</v>
      </c>
      <c r="E167" s="38"/>
      <c r="F167" s="194" t="s">
        <v>285</v>
      </c>
      <c r="G167" s="38"/>
      <c r="H167" s="38"/>
      <c r="I167" s="195"/>
      <c r="J167" s="38"/>
      <c r="K167" s="38"/>
      <c r="L167" s="41"/>
      <c r="M167" s="196"/>
      <c r="N167" s="197"/>
      <c r="O167" s="66"/>
      <c r="P167" s="66"/>
      <c r="Q167" s="66"/>
      <c r="R167" s="66"/>
      <c r="S167" s="66"/>
      <c r="T167" s="67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9" t="s">
        <v>141</v>
      </c>
      <c r="AU167" s="19" t="s">
        <v>89</v>
      </c>
    </row>
    <row r="168" spans="1:65" s="13" customFormat="1" ht="11.25">
      <c r="B168" s="198"/>
      <c r="C168" s="199"/>
      <c r="D168" s="200" t="s">
        <v>143</v>
      </c>
      <c r="E168" s="201" t="s">
        <v>21</v>
      </c>
      <c r="F168" s="202" t="s">
        <v>274</v>
      </c>
      <c r="G168" s="199"/>
      <c r="H168" s="203">
        <v>12</v>
      </c>
      <c r="I168" s="204"/>
      <c r="J168" s="199"/>
      <c r="K168" s="199"/>
      <c r="L168" s="205"/>
      <c r="M168" s="206"/>
      <c r="N168" s="207"/>
      <c r="O168" s="207"/>
      <c r="P168" s="207"/>
      <c r="Q168" s="207"/>
      <c r="R168" s="207"/>
      <c r="S168" s="207"/>
      <c r="T168" s="208"/>
      <c r="AT168" s="209" t="s">
        <v>143</v>
      </c>
      <c r="AU168" s="209" t="s">
        <v>89</v>
      </c>
      <c r="AV168" s="13" t="s">
        <v>89</v>
      </c>
      <c r="AW168" s="13" t="s">
        <v>34</v>
      </c>
      <c r="AX168" s="13" t="s">
        <v>73</v>
      </c>
      <c r="AY168" s="209" t="s">
        <v>131</v>
      </c>
    </row>
    <row r="169" spans="1:65" s="14" customFormat="1" ht="11.25">
      <c r="B169" s="210"/>
      <c r="C169" s="211"/>
      <c r="D169" s="200" t="s">
        <v>143</v>
      </c>
      <c r="E169" s="212" t="s">
        <v>21</v>
      </c>
      <c r="F169" s="213" t="s">
        <v>145</v>
      </c>
      <c r="G169" s="211"/>
      <c r="H169" s="214">
        <v>12</v>
      </c>
      <c r="I169" s="215"/>
      <c r="J169" s="211"/>
      <c r="K169" s="211"/>
      <c r="L169" s="216"/>
      <c r="M169" s="217"/>
      <c r="N169" s="218"/>
      <c r="O169" s="218"/>
      <c r="P169" s="218"/>
      <c r="Q169" s="218"/>
      <c r="R169" s="218"/>
      <c r="S169" s="218"/>
      <c r="T169" s="219"/>
      <c r="AT169" s="220" t="s">
        <v>143</v>
      </c>
      <c r="AU169" s="220" t="s">
        <v>89</v>
      </c>
      <c r="AV169" s="14" t="s">
        <v>146</v>
      </c>
      <c r="AW169" s="14" t="s">
        <v>34</v>
      </c>
      <c r="AX169" s="14" t="s">
        <v>81</v>
      </c>
      <c r="AY169" s="220" t="s">
        <v>131</v>
      </c>
    </row>
    <row r="170" spans="1:65" s="2" customFormat="1" ht="24.2" customHeight="1">
      <c r="A170" s="36"/>
      <c r="B170" s="37"/>
      <c r="C170" s="180" t="s">
        <v>286</v>
      </c>
      <c r="D170" s="180" t="s">
        <v>134</v>
      </c>
      <c r="E170" s="181" t="s">
        <v>287</v>
      </c>
      <c r="F170" s="182" t="s">
        <v>288</v>
      </c>
      <c r="G170" s="183" t="s">
        <v>233</v>
      </c>
      <c r="H170" s="184">
        <v>8</v>
      </c>
      <c r="I170" s="185"/>
      <c r="J170" s="186">
        <f>ROUND(I170*H170,2)</f>
        <v>0</v>
      </c>
      <c r="K170" s="182" t="s">
        <v>138</v>
      </c>
      <c r="L170" s="41"/>
      <c r="M170" s="187" t="s">
        <v>21</v>
      </c>
      <c r="N170" s="188" t="s">
        <v>45</v>
      </c>
      <c r="O170" s="66"/>
      <c r="P170" s="189">
        <f>O170*H170</f>
        <v>0</v>
      </c>
      <c r="Q170" s="189">
        <v>1.4999999999999999E-4</v>
      </c>
      <c r="R170" s="189">
        <f>Q170*H170</f>
        <v>1.1999999999999999E-3</v>
      </c>
      <c r="S170" s="189">
        <v>0</v>
      </c>
      <c r="T170" s="190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191" t="s">
        <v>230</v>
      </c>
      <c r="AT170" s="191" t="s">
        <v>134</v>
      </c>
      <c r="AU170" s="191" t="s">
        <v>89</v>
      </c>
      <c r="AY170" s="19" t="s">
        <v>131</v>
      </c>
      <c r="BE170" s="192">
        <f>IF(N170="základní",J170,0)</f>
        <v>0</v>
      </c>
      <c r="BF170" s="192">
        <f>IF(N170="snížená",J170,0)</f>
        <v>0</v>
      </c>
      <c r="BG170" s="192">
        <f>IF(N170="zákl. přenesená",J170,0)</f>
        <v>0</v>
      </c>
      <c r="BH170" s="192">
        <f>IF(N170="sníž. přenesená",J170,0)</f>
        <v>0</v>
      </c>
      <c r="BI170" s="192">
        <f>IF(N170="nulová",J170,0)</f>
        <v>0</v>
      </c>
      <c r="BJ170" s="19" t="s">
        <v>89</v>
      </c>
      <c r="BK170" s="192">
        <f>ROUND(I170*H170,2)</f>
        <v>0</v>
      </c>
      <c r="BL170" s="19" t="s">
        <v>230</v>
      </c>
      <c r="BM170" s="191" t="s">
        <v>289</v>
      </c>
    </row>
    <row r="171" spans="1:65" s="2" customFormat="1" ht="11.25">
      <c r="A171" s="36"/>
      <c r="B171" s="37"/>
      <c r="C171" s="38"/>
      <c r="D171" s="193" t="s">
        <v>141</v>
      </c>
      <c r="E171" s="38"/>
      <c r="F171" s="194" t="s">
        <v>290</v>
      </c>
      <c r="G171" s="38"/>
      <c r="H171" s="38"/>
      <c r="I171" s="195"/>
      <c r="J171" s="38"/>
      <c r="K171" s="38"/>
      <c r="L171" s="41"/>
      <c r="M171" s="196"/>
      <c r="N171" s="197"/>
      <c r="O171" s="66"/>
      <c r="P171" s="66"/>
      <c r="Q171" s="66"/>
      <c r="R171" s="66"/>
      <c r="S171" s="66"/>
      <c r="T171" s="67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T171" s="19" t="s">
        <v>141</v>
      </c>
      <c r="AU171" s="19" t="s">
        <v>89</v>
      </c>
    </row>
    <row r="172" spans="1:65" s="13" customFormat="1" ht="11.25">
      <c r="B172" s="198"/>
      <c r="C172" s="199"/>
      <c r="D172" s="200" t="s">
        <v>143</v>
      </c>
      <c r="E172" s="201" t="s">
        <v>21</v>
      </c>
      <c r="F172" s="202" t="s">
        <v>291</v>
      </c>
      <c r="G172" s="199"/>
      <c r="H172" s="203">
        <v>8</v>
      </c>
      <c r="I172" s="204"/>
      <c r="J172" s="199"/>
      <c r="K172" s="199"/>
      <c r="L172" s="205"/>
      <c r="M172" s="206"/>
      <c r="N172" s="207"/>
      <c r="O172" s="207"/>
      <c r="P172" s="207"/>
      <c r="Q172" s="207"/>
      <c r="R172" s="207"/>
      <c r="S172" s="207"/>
      <c r="T172" s="208"/>
      <c r="AT172" s="209" t="s">
        <v>143</v>
      </c>
      <c r="AU172" s="209" t="s">
        <v>89</v>
      </c>
      <c r="AV172" s="13" t="s">
        <v>89</v>
      </c>
      <c r="AW172" s="13" t="s">
        <v>34</v>
      </c>
      <c r="AX172" s="13" t="s">
        <v>73</v>
      </c>
      <c r="AY172" s="209" t="s">
        <v>131</v>
      </c>
    </row>
    <row r="173" spans="1:65" s="14" customFormat="1" ht="11.25">
      <c r="B173" s="210"/>
      <c r="C173" s="211"/>
      <c r="D173" s="200" t="s">
        <v>143</v>
      </c>
      <c r="E173" s="212" t="s">
        <v>21</v>
      </c>
      <c r="F173" s="213" t="s">
        <v>145</v>
      </c>
      <c r="G173" s="211"/>
      <c r="H173" s="214">
        <v>8</v>
      </c>
      <c r="I173" s="215"/>
      <c r="J173" s="211"/>
      <c r="K173" s="211"/>
      <c r="L173" s="216"/>
      <c r="M173" s="217"/>
      <c r="N173" s="218"/>
      <c r="O173" s="218"/>
      <c r="P173" s="218"/>
      <c r="Q173" s="218"/>
      <c r="R173" s="218"/>
      <c r="S173" s="218"/>
      <c r="T173" s="219"/>
      <c r="AT173" s="220" t="s">
        <v>143</v>
      </c>
      <c r="AU173" s="220" t="s">
        <v>89</v>
      </c>
      <c r="AV173" s="14" t="s">
        <v>146</v>
      </c>
      <c r="AW173" s="14" t="s">
        <v>34</v>
      </c>
      <c r="AX173" s="14" t="s">
        <v>81</v>
      </c>
      <c r="AY173" s="220" t="s">
        <v>131</v>
      </c>
    </row>
    <row r="174" spans="1:65" s="2" customFormat="1" ht="16.5" customHeight="1">
      <c r="A174" s="36"/>
      <c r="B174" s="37"/>
      <c r="C174" s="222" t="s">
        <v>292</v>
      </c>
      <c r="D174" s="222" t="s">
        <v>293</v>
      </c>
      <c r="E174" s="223" t="s">
        <v>294</v>
      </c>
      <c r="F174" s="224" t="s">
        <v>295</v>
      </c>
      <c r="G174" s="225" t="s">
        <v>233</v>
      </c>
      <c r="H174" s="226">
        <v>8</v>
      </c>
      <c r="I174" s="227"/>
      <c r="J174" s="228">
        <f>ROUND(I174*H174,2)</f>
        <v>0</v>
      </c>
      <c r="K174" s="224" t="s">
        <v>171</v>
      </c>
      <c r="L174" s="229"/>
      <c r="M174" s="230" t="s">
        <v>21</v>
      </c>
      <c r="N174" s="231" t="s">
        <v>45</v>
      </c>
      <c r="O174" s="66"/>
      <c r="P174" s="189">
        <f>O174*H174</f>
        <v>0</v>
      </c>
      <c r="Q174" s="189">
        <v>4.7000000000000002E-3</v>
      </c>
      <c r="R174" s="189">
        <f>Q174*H174</f>
        <v>3.7600000000000001E-2</v>
      </c>
      <c r="S174" s="189">
        <v>0</v>
      </c>
      <c r="T174" s="190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191" t="s">
        <v>296</v>
      </c>
      <c r="AT174" s="191" t="s">
        <v>293</v>
      </c>
      <c r="AU174" s="191" t="s">
        <v>89</v>
      </c>
      <c r="AY174" s="19" t="s">
        <v>131</v>
      </c>
      <c r="BE174" s="192">
        <f>IF(N174="základní",J174,0)</f>
        <v>0</v>
      </c>
      <c r="BF174" s="192">
        <f>IF(N174="snížená",J174,0)</f>
        <v>0</v>
      </c>
      <c r="BG174" s="192">
        <f>IF(N174="zákl. přenesená",J174,0)</f>
        <v>0</v>
      </c>
      <c r="BH174" s="192">
        <f>IF(N174="sníž. přenesená",J174,0)</f>
        <v>0</v>
      </c>
      <c r="BI174" s="192">
        <f>IF(N174="nulová",J174,0)</f>
        <v>0</v>
      </c>
      <c r="BJ174" s="19" t="s">
        <v>89</v>
      </c>
      <c r="BK174" s="192">
        <f>ROUND(I174*H174,2)</f>
        <v>0</v>
      </c>
      <c r="BL174" s="19" t="s">
        <v>230</v>
      </c>
      <c r="BM174" s="191" t="s">
        <v>297</v>
      </c>
    </row>
    <row r="175" spans="1:65" s="2" customFormat="1" ht="37.9" customHeight="1">
      <c r="A175" s="36"/>
      <c r="B175" s="37"/>
      <c r="C175" s="180" t="s">
        <v>298</v>
      </c>
      <c r="D175" s="180" t="s">
        <v>134</v>
      </c>
      <c r="E175" s="181" t="s">
        <v>299</v>
      </c>
      <c r="F175" s="182" t="s">
        <v>300</v>
      </c>
      <c r="G175" s="183" t="s">
        <v>196</v>
      </c>
      <c r="H175" s="184">
        <v>0.23599999999999999</v>
      </c>
      <c r="I175" s="185"/>
      <c r="J175" s="186">
        <f>ROUND(I175*H175,2)</f>
        <v>0</v>
      </c>
      <c r="K175" s="182" t="s">
        <v>138</v>
      </c>
      <c r="L175" s="41"/>
      <c r="M175" s="187" t="s">
        <v>21</v>
      </c>
      <c r="N175" s="188" t="s">
        <v>45</v>
      </c>
      <c r="O175" s="66"/>
      <c r="P175" s="189">
        <f>O175*H175</f>
        <v>0</v>
      </c>
      <c r="Q175" s="189">
        <v>0</v>
      </c>
      <c r="R175" s="189">
        <f>Q175*H175</f>
        <v>0</v>
      </c>
      <c r="S175" s="189">
        <v>0</v>
      </c>
      <c r="T175" s="190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191" t="s">
        <v>230</v>
      </c>
      <c r="AT175" s="191" t="s">
        <v>134</v>
      </c>
      <c r="AU175" s="191" t="s">
        <v>89</v>
      </c>
      <c r="AY175" s="19" t="s">
        <v>131</v>
      </c>
      <c r="BE175" s="192">
        <f>IF(N175="základní",J175,0)</f>
        <v>0</v>
      </c>
      <c r="BF175" s="192">
        <f>IF(N175="snížená",J175,0)</f>
        <v>0</v>
      </c>
      <c r="BG175" s="192">
        <f>IF(N175="zákl. přenesená",J175,0)</f>
        <v>0</v>
      </c>
      <c r="BH175" s="192">
        <f>IF(N175="sníž. přenesená",J175,0)</f>
        <v>0</v>
      </c>
      <c r="BI175" s="192">
        <f>IF(N175="nulová",J175,0)</f>
        <v>0</v>
      </c>
      <c r="BJ175" s="19" t="s">
        <v>89</v>
      </c>
      <c r="BK175" s="192">
        <f>ROUND(I175*H175,2)</f>
        <v>0</v>
      </c>
      <c r="BL175" s="19" t="s">
        <v>230</v>
      </c>
      <c r="BM175" s="191" t="s">
        <v>301</v>
      </c>
    </row>
    <row r="176" spans="1:65" s="2" customFormat="1" ht="11.25">
      <c r="A176" s="36"/>
      <c r="B176" s="37"/>
      <c r="C176" s="38"/>
      <c r="D176" s="193" t="s">
        <v>141</v>
      </c>
      <c r="E176" s="38"/>
      <c r="F176" s="194" t="s">
        <v>302</v>
      </c>
      <c r="G176" s="38"/>
      <c r="H176" s="38"/>
      <c r="I176" s="195"/>
      <c r="J176" s="38"/>
      <c r="K176" s="38"/>
      <c r="L176" s="41"/>
      <c r="M176" s="196"/>
      <c r="N176" s="197"/>
      <c r="O176" s="66"/>
      <c r="P176" s="66"/>
      <c r="Q176" s="66"/>
      <c r="R176" s="66"/>
      <c r="S176" s="66"/>
      <c r="T176" s="67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9" t="s">
        <v>141</v>
      </c>
      <c r="AU176" s="19" t="s">
        <v>89</v>
      </c>
    </row>
    <row r="177" spans="1:65" s="12" customFormat="1" ht="22.9" customHeight="1">
      <c r="B177" s="164"/>
      <c r="C177" s="165"/>
      <c r="D177" s="166" t="s">
        <v>72</v>
      </c>
      <c r="E177" s="178" t="s">
        <v>303</v>
      </c>
      <c r="F177" s="178" t="s">
        <v>304</v>
      </c>
      <c r="G177" s="165"/>
      <c r="H177" s="165"/>
      <c r="I177" s="168"/>
      <c r="J177" s="179">
        <f>BK177</f>
        <v>0</v>
      </c>
      <c r="K177" s="165"/>
      <c r="L177" s="170"/>
      <c r="M177" s="171"/>
      <c r="N177" s="172"/>
      <c r="O177" s="172"/>
      <c r="P177" s="173">
        <f>SUM(P178:P201)</f>
        <v>0</v>
      </c>
      <c r="Q177" s="172"/>
      <c r="R177" s="173">
        <f>SUM(R178:R201)</f>
        <v>4.4967800000000002</v>
      </c>
      <c r="S177" s="172"/>
      <c r="T177" s="174">
        <f>SUM(T178:T201)</f>
        <v>0</v>
      </c>
      <c r="AR177" s="175" t="s">
        <v>89</v>
      </c>
      <c r="AT177" s="176" t="s">
        <v>72</v>
      </c>
      <c r="AU177" s="176" t="s">
        <v>81</v>
      </c>
      <c r="AY177" s="175" t="s">
        <v>131</v>
      </c>
      <c r="BK177" s="177">
        <f>SUM(BK178:BK201)</f>
        <v>0</v>
      </c>
    </row>
    <row r="178" spans="1:65" s="2" customFormat="1" ht="16.5" customHeight="1">
      <c r="A178" s="36"/>
      <c r="B178" s="37"/>
      <c r="C178" s="180" t="s">
        <v>305</v>
      </c>
      <c r="D178" s="180" t="s">
        <v>134</v>
      </c>
      <c r="E178" s="181" t="s">
        <v>306</v>
      </c>
      <c r="F178" s="182" t="s">
        <v>307</v>
      </c>
      <c r="G178" s="183" t="s">
        <v>137</v>
      </c>
      <c r="H178" s="184">
        <v>9182</v>
      </c>
      <c r="I178" s="185"/>
      <c r="J178" s="186">
        <f>ROUND(I178*H178,2)</f>
        <v>0</v>
      </c>
      <c r="K178" s="182" t="s">
        <v>138</v>
      </c>
      <c r="L178" s="41"/>
      <c r="M178" s="187" t="s">
        <v>21</v>
      </c>
      <c r="N178" s="188" t="s">
        <v>45</v>
      </c>
      <c r="O178" s="66"/>
      <c r="P178" s="189">
        <f>O178*H178</f>
        <v>0</v>
      </c>
      <c r="Q178" s="189">
        <v>0</v>
      </c>
      <c r="R178" s="189">
        <f>Q178*H178</f>
        <v>0</v>
      </c>
      <c r="S178" s="189">
        <v>0</v>
      </c>
      <c r="T178" s="190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191" t="s">
        <v>230</v>
      </c>
      <c r="AT178" s="191" t="s">
        <v>134</v>
      </c>
      <c r="AU178" s="191" t="s">
        <v>89</v>
      </c>
      <c r="AY178" s="19" t="s">
        <v>131</v>
      </c>
      <c r="BE178" s="192">
        <f>IF(N178="základní",J178,0)</f>
        <v>0</v>
      </c>
      <c r="BF178" s="192">
        <f>IF(N178="snížená",J178,0)</f>
        <v>0</v>
      </c>
      <c r="BG178" s="192">
        <f>IF(N178="zákl. přenesená",J178,0)</f>
        <v>0</v>
      </c>
      <c r="BH178" s="192">
        <f>IF(N178="sníž. přenesená",J178,0)</f>
        <v>0</v>
      </c>
      <c r="BI178" s="192">
        <f>IF(N178="nulová",J178,0)</f>
        <v>0</v>
      </c>
      <c r="BJ178" s="19" t="s">
        <v>89</v>
      </c>
      <c r="BK178" s="192">
        <f>ROUND(I178*H178,2)</f>
        <v>0</v>
      </c>
      <c r="BL178" s="19" t="s">
        <v>230</v>
      </c>
      <c r="BM178" s="191" t="s">
        <v>308</v>
      </c>
    </row>
    <row r="179" spans="1:65" s="2" customFormat="1" ht="11.25">
      <c r="A179" s="36"/>
      <c r="B179" s="37"/>
      <c r="C179" s="38"/>
      <c r="D179" s="193" t="s">
        <v>141</v>
      </c>
      <c r="E179" s="38"/>
      <c r="F179" s="194" t="s">
        <v>309</v>
      </c>
      <c r="G179" s="38"/>
      <c r="H179" s="38"/>
      <c r="I179" s="195"/>
      <c r="J179" s="38"/>
      <c r="K179" s="38"/>
      <c r="L179" s="41"/>
      <c r="M179" s="196"/>
      <c r="N179" s="197"/>
      <c r="O179" s="66"/>
      <c r="P179" s="66"/>
      <c r="Q179" s="66"/>
      <c r="R179" s="66"/>
      <c r="S179" s="66"/>
      <c r="T179" s="67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9" t="s">
        <v>141</v>
      </c>
      <c r="AU179" s="19" t="s">
        <v>89</v>
      </c>
    </row>
    <row r="180" spans="1:65" s="13" customFormat="1" ht="11.25">
      <c r="B180" s="198"/>
      <c r="C180" s="199"/>
      <c r="D180" s="200" t="s">
        <v>143</v>
      </c>
      <c r="E180" s="201" t="s">
        <v>21</v>
      </c>
      <c r="F180" s="202" t="s">
        <v>310</v>
      </c>
      <c r="G180" s="199"/>
      <c r="H180" s="203">
        <v>9182</v>
      </c>
      <c r="I180" s="204"/>
      <c r="J180" s="199"/>
      <c r="K180" s="199"/>
      <c r="L180" s="205"/>
      <c r="M180" s="206"/>
      <c r="N180" s="207"/>
      <c r="O180" s="207"/>
      <c r="P180" s="207"/>
      <c r="Q180" s="207"/>
      <c r="R180" s="207"/>
      <c r="S180" s="207"/>
      <c r="T180" s="208"/>
      <c r="AT180" s="209" t="s">
        <v>143</v>
      </c>
      <c r="AU180" s="209" t="s">
        <v>89</v>
      </c>
      <c r="AV180" s="13" t="s">
        <v>89</v>
      </c>
      <c r="AW180" s="13" t="s">
        <v>34</v>
      </c>
      <c r="AX180" s="13" t="s">
        <v>73</v>
      </c>
      <c r="AY180" s="209" t="s">
        <v>131</v>
      </c>
    </row>
    <row r="181" spans="1:65" s="14" customFormat="1" ht="11.25">
      <c r="B181" s="210"/>
      <c r="C181" s="211"/>
      <c r="D181" s="200" t="s">
        <v>143</v>
      </c>
      <c r="E181" s="212" t="s">
        <v>21</v>
      </c>
      <c r="F181" s="213" t="s">
        <v>145</v>
      </c>
      <c r="G181" s="211"/>
      <c r="H181" s="214">
        <v>9182</v>
      </c>
      <c r="I181" s="215"/>
      <c r="J181" s="211"/>
      <c r="K181" s="211"/>
      <c r="L181" s="216"/>
      <c r="M181" s="217"/>
      <c r="N181" s="218"/>
      <c r="O181" s="218"/>
      <c r="P181" s="218"/>
      <c r="Q181" s="218"/>
      <c r="R181" s="218"/>
      <c r="S181" s="218"/>
      <c r="T181" s="219"/>
      <c r="AT181" s="220" t="s">
        <v>143</v>
      </c>
      <c r="AU181" s="220" t="s">
        <v>89</v>
      </c>
      <c r="AV181" s="14" t="s">
        <v>146</v>
      </c>
      <c r="AW181" s="14" t="s">
        <v>34</v>
      </c>
      <c r="AX181" s="14" t="s">
        <v>81</v>
      </c>
      <c r="AY181" s="220" t="s">
        <v>131</v>
      </c>
    </row>
    <row r="182" spans="1:65" s="2" customFormat="1" ht="16.5" customHeight="1">
      <c r="A182" s="36"/>
      <c r="B182" s="37"/>
      <c r="C182" s="180" t="s">
        <v>311</v>
      </c>
      <c r="D182" s="180" t="s">
        <v>134</v>
      </c>
      <c r="E182" s="181" t="s">
        <v>312</v>
      </c>
      <c r="F182" s="182" t="s">
        <v>313</v>
      </c>
      <c r="G182" s="183" t="s">
        <v>137</v>
      </c>
      <c r="H182" s="184">
        <v>9170</v>
      </c>
      <c r="I182" s="185"/>
      <c r="J182" s="186">
        <f>ROUND(I182*H182,2)</f>
        <v>0</v>
      </c>
      <c r="K182" s="182" t="s">
        <v>138</v>
      </c>
      <c r="L182" s="41"/>
      <c r="M182" s="187" t="s">
        <v>21</v>
      </c>
      <c r="N182" s="188" t="s">
        <v>45</v>
      </c>
      <c r="O182" s="66"/>
      <c r="P182" s="189">
        <f>O182*H182</f>
        <v>0</v>
      </c>
      <c r="Q182" s="189">
        <v>2.0000000000000001E-4</v>
      </c>
      <c r="R182" s="189">
        <f>Q182*H182</f>
        <v>1.8340000000000001</v>
      </c>
      <c r="S182" s="189">
        <v>0</v>
      </c>
      <c r="T182" s="190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191" t="s">
        <v>230</v>
      </c>
      <c r="AT182" s="191" t="s">
        <v>134</v>
      </c>
      <c r="AU182" s="191" t="s">
        <v>89</v>
      </c>
      <c r="AY182" s="19" t="s">
        <v>131</v>
      </c>
      <c r="BE182" s="192">
        <f>IF(N182="základní",J182,0)</f>
        <v>0</v>
      </c>
      <c r="BF182" s="192">
        <f>IF(N182="snížená",J182,0)</f>
        <v>0</v>
      </c>
      <c r="BG182" s="192">
        <f>IF(N182="zákl. přenesená",J182,0)</f>
        <v>0</v>
      </c>
      <c r="BH182" s="192">
        <f>IF(N182="sníž. přenesená",J182,0)</f>
        <v>0</v>
      </c>
      <c r="BI182" s="192">
        <f>IF(N182="nulová",J182,0)</f>
        <v>0</v>
      </c>
      <c r="BJ182" s="19" t="s">
        <v>89</v>
      </c>
      <c r="BK182" s="192">
        <f>ROUND(I182*H182,2)</f>
        <v>0</v>
      </c>
      <c r="BL182" s="19" t="s">
        <v>230</v>
      </c>
      <c r="BM182" s="191" t="s">
        <v>314</v>
      </c>
    </row>
    <row r="183" spans="1:65" s="2" customFormat="1" ht="11.25">
      <c r="A183" s="36"/>
      <c r="B183" s="37"/>
      <c r="C183" s="38"/>
      <c r="D183" s="193" t="s">
        <v>141</v>
      </c>
      <c r="E183" s="38"/>
      <c r="F183" s="194" t="s">
        <v>315</v>
      </c>
      <c r="G183" s="38"/>
      <c r="H183" s="38"/>
      <c r="I183" s="195"/>
      <c r="J183" s="38"/>
      <c r="K183" s="38"/>
      <c r="L183" s="41"/>
      <c r="M183" s="196"/>
      <c r="N183" s="197"/>
      <c r="O183" s="66"/>
      <c r="P183" s="66"/>
      <c r="Q183" s="66"/>
      <c r="R183" s="66"/>
      <c r="S183" s="66"/>
      <c r="T183" s="67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T183" s="19" t="s">
        <v>141</v>
      </c>
      <c r="AU183" s="19" t="s">
        <v>89</v>
      </c>
    </row>
    <row r="184" spans="1:65" s="13" customFormat="1" ht="11.25">
      <c r="B184" s="198"/>
      <c r="C184" s="199"/>
      <c r="D184" s="200" t="s">
        <v>143</v>
      </c>
      <c r="E184" s="201" t="s">
        <v>21</v>
      </c>
      <c r="F184" s="202" t="s">
        <v>316</v>
      </c>
      <c r="G184" s="199"/>
      <c r="H184" s="203">
        <v>170</v>
      </c>
      <c r="I184" s="204"/>
      <c r="J184" s="199"/>
      <c r="K184" s="199"/>
      <c r="L184" s="205"/>
      <c r="M184" s="206"/>
      <c r="N184" s="207"/>
      <c r="O184" s="207"/>
      <c r="P184" s="207"/>
      <c r="Q184" s="207"/>
      <c r="R184" s="207"/>
      <c r="S184" s="207"/>
      <c r="T184" s="208"/>
      <c r="AT184" s="209" t="s">
        <v>143</v>
      </c>
      <c r="AU184" s="209" t="s">
        <v>89</v>
      </c>
      <c r="AV184" s="13" t="s">
        <v>89</v>
      </c>
      <c r="AW184" s="13" t="s">
        <v>34</v>
      </c>
      <c r="AX184" s="13" t="s">
        <v>73</v>
      </c>
      <c r="AY184" s="209" t="s">
        <v>131</v>
      </c>
    </row>
    <row r="185" spans="1:65" s="14" customFormat="1" ht="11.25">
      <c r="B185" s="210"/>
      <c r="C185" s="211"/>
      <c r="D185" s="200" t="s">
        <v>143</v>
      </c>
      <c r="E185" s="212" t="s">
        <v>21</v>
      </c>
      <c r="F185" s="213" t="s">
        <v>145</v>
      </c>
      <c r="G185" s="211"/>
      <c r="H185" s="214">
        <v>170</v>
      </c>
      <c r="I185" s="215"/>
      <c r="J185" s="211"/>
      <c r="K185" s="211"/>
      <c r="L185" s="216"/>
      <c r="M185" s="217"/>
      <c r="N185" s="218"/>
      <c r="O185" s="218"/>
      <c r="P185" s="218"/>
      <c r="Q185" s="218"/>
      <c r="R185" s="218"/>
      <c r="S185" s="218"/>
      <c r="T185" s="219"/>
      <c r="AT185" s="220" t="s">
        <v>143</v>
      </c>
      <c r="AU185" s="220" t="s">
        <v>89</v>
      </c>
      <c r="AV185" s="14" t="s">
        <v>146</v>
      </c>
      <c r="AW185" s="14" t="s">
        <v>34</v>
      </c>
      <c r="AX185" s="14" t="s">
        <v>73</v>
      </c>
      <c r="AY185" s="220" t="s">
        <v>131</v>
      </c>
    </row>
    <row r="186" spans="1:65" s="15" customFormat="1" ht="11.25">
      <c r="B186" s="232"/>
      <c r="C186" s="233"/>
      <c r="D186" s="200" t="s">
        <v>143</v>
      </c>
      <c r="E186" s="234" t="s">
        <v>21</v>
      </c>
      <c r="F186" s="235" t="s">
        <v>317</v>
      </c>
      <c r="G186" s="233"/>
      <c r="H186" s="234" t="s">
        <v>21</v>
      </c>
      <c r="I186" s="236"/>
      <c r="J186" s="233"/>
      <c r="K186" s="233"/>
      <c r="L186" s="237"/>
      <c r="M186" s="238"/>
      <c r="N186" s="239"/>
      <c r="O186" s="239"/>
      <c r="P186" s="239"/>
      <c r="Q186" s="239"/>
      <c r="R186" s="239"/>
      <c r="S186" s="239"/>
      <c r="T186" s="240"/>
      <c r="AT186" s="241" t="s">
        <v>143</v>
      </c>
      <c r="AU186" s="241" t="s">
        <v>89</v>
      </c>
      <c r="AV186" s="15" t="s">
        <v>81</v>
      </c>
      <c r="AW186" s="15" t="s">
        <v>34</v>
      </c>
      <c r="AX186" s="15" t="s">
        <v>73</v>
      </c>
      <c r="AY186" s="241" t="s">
        <v>131</v>
      </c>
    </row>
    <row r="187" spans="1:65" s="13" customFormat="1" ht="11.25">
      <c r="B187" s="198"/>
      <c r="C187" s="199"/>
      <c r="D187" s="200" t="s">
        <v>143</v>
      </c>
      <c r="E187" s="201" t="s">
        <v>21</v>
      </c>
      <c r="F187" s="202" t="s">
        <v>318</v>
      </c>
      <c r="G187" s="199"/>
      <c r="H187" s="203">
        <v>3000</v>
      </c>
      <c r="I187" s="204"/>
      <c r="J187" s="199"/>
      <c r="K187" s="199"/>
      <c r="L187" s="205"/>
      <c r="M187" s="206"/>
      <c r="N187" s="207"/>
      <c r="O187" s="207"/>
      <c r="P187" s="207"/>
      <c r="Q187" s="207"/>
      <c r="R187" s="207"/>
      <c r="S187" s="207"/>
      <c r="T187" s="208"/>
      <c r="AT187" s="209" t="s">
        <v>143</v>
      </c>
      <c r="AU187" s="209" t="s">
        <v>89</v>
      </c>
      <c r="AV187" s="13" t="s">
        <v>89</v>
      </c>
      <c r="AW187" s="13" t="s">
        <v>34</v>
      </c>
      <c r="AX187" s="13" t="s">
        <v>73</v>
      </c>
      <c r="AY187" s="209" t="s">
        <v>131</v>
      </c>
    </row>
    <row r="188" spans="1:65" s="13" customFormat="1" ht="11.25">
      <c r="B188" s="198"/>
      <c r="C188" s="199"/>
      <c r="D188" s="200" t="s">
        <v>143</v>
      </c>
      <c r="E188" s="201" t="s">
        <v>21</v>
      </c>
      <c r="F188" s="202" t="s">
        <v>319</v>
      </c>
      <c r="G188" s="199"/>
      <c r="H188" s="203">
        <v>6000</v>
      </c>
      <c r="I188" s="204"/>
      <c r="J188" s="199"/>
      <c r="K188" s="199"/>
      <c r="L188" s="205"/>
      <c r="M188" s="206"/>
      <c r="N188" s="207"/>
      <c r="O188" s="207"/>
      <c r="P188" s="207"/>
      <c r="Q188" s="207"/>
      <c r="R188" s="207"/>
      <c r="S188" s="207"/>
      <c r="T188" s="208"/>
      <c r="AT188" s="209" t="s">
        <v>143</v>
      </c>
      <c r="AU188" s="209" t="s">
        <v>89</v>
      </c>
      <c r="AV188" s="13" t="s">
        <v>89</v>
      </c>
      <c r="AW188" s="13" t="s">
        <v>34</v>
      </c>
      <c r="AX188" s="13" t="s">
        <v>73</v>
      </c>
      <c r="AY188" s="209" t="s">
        <v>131</v>
      </c>
    </row>
    <row r="189" spans="1:65" s="14" customFormat="1" ht="11.25">
      <c r="B189" s="210"/>
      <c r="C189" s="211"/>
      <c r="D189" s="200" t="s">
        <v>143</v>
      </c>
      <c r="E189" s="212" t="s">
        <v>21</v>
      </c>
      <c r="F189" s="213" t="s">
        <v>145</v>
      </c>
      <c r="G189" s="211"/>
      <c r="H189" s="214">
        <v>9000</v>
      </c>
      <c r="I189" s="215"/>
      <c r="J189" s="211"/>
      <c r="K189" s="211"/>
      <c r="L189" s="216"/>
      <c r="M189" s="217"/>
      <c r="N189" s="218"/>
      <c r="O189" s="218"/>
      <c r="P189" s="218"/>
      <c r="Q189" s="218"/>
      <c r="R189" s="218"/>
      <c r="S189" s="218"/>
      <c r="T189" s="219"/>
      <c r="AT189" s="220" t="s">
        <v>143</v>
      </c>
      <c r="AU189" s="220" t="s">
        <v>89</v>
      </c>
      <c r="AV189" s="14" t="s">
        <v>146</v>
      </c>
      <c r="AW189" s="14" t="s">
        <v>34</v>
      </c>
      <c r="AX189" s="14" t="s">
        <v>73</v>
      </c>
      <c r="AY189" s="220" t="s">
        <v>131</v>
      </c>
    </row>
    <row r="190" spans="1:65" s="16" customFormat="1" ht="11.25">
      <c r="B190" s="242"/>
      <c r="C190" s="243"/>
      <c r="D190" s="200" t="s">
        <v>143</v>
      </c>
      <c r="E190" s="244" t="s">
        <v>21</v>
      </c>
      <c r="F190" s="245" t="s">
        <v>320</v>
      </c>
      <c r="G190" s="243"/>
      <c r="H190" s="246">
        <v>9170</v>
      </c>
      <c r="I190" s="247"/>
      <c r="J190" s="243"/>
      <c r="K190" s="243"/>
      <c r="L190" s="248"/>
      <c r="M190" s="249"/>
      <c r="N190" s="250"/>
      <c r="O190" s="250"/>
      <c r="P190" s="250"/>
      <c r="Q190" s="250"/>
      <c r="R190" s="250"/>
      <c r="S190" s="250"/>
      <c r="T190" s="251"/>
      <c r="AT190" s="252" t="s">
        <v>143</v>
      </c>
      <c r="AU190" s="252" t="s">
        <v>89</v>
      </c>
      <c r="AV190" s="16" t="s">
        <v>139</v>
      </c>
      <c r="AW190" s="16" t="s">
        <v>34</v>
      </c>
      <c r="AX190" s="16" t="s">
        <v>81</v>
      </c>
      <c r="AY190" s="252" t="s">
        <v>131</v>
      </c>
    </row>
    <row r="191" spans="1:65" s="2" customFormat="1" ht="24.2" customHeight="1">
      <c r="A191" s="36"/>
      <c r="B191" s="37"/>
      <c r="C191" s="180" t="s">
        <v>321</v>
      </c>
      <c r="D191" s="180" t="s">
        <v>134</v>
      </c>
      <c r="E191" s="181" t="s">
        <v>322</v>
      </c>
      <c r="F191" s="182" t="s">
        <v>323</v>
      </c>
      <c r="G191" s="183" t="s">
        <v>137</v>
      </c>
      <c r="H191" s="184">
        <v>9182</v>
      </c>
      <c r="I191" s="185"/>
      <c r="J191" s="186">
        <f>ROUND(I191*H191,2)</f>
        <v>0</v>
      </c>
      <c r="K191" s="182" t="s">
        <v>138</v>
      </c>
      <c r="L191" s="41"/>
      <c r="M191" s="187" t="s">
        <v>21</v>
      </c>
      <c r="N191" s="188" t="s">
        <v>45</v>
      </c>
      <c r="O191" s="66"/>
      <c r="P191" s="189">
        <f>O191*H191</f>
        <v>0</v>
      </c>
      <c r="Q191" s="189">
        <v>2.9E-4</v>
      </c>
      <c r="R191" s="189">
        <f>Q191*H191</f>
        <v>2.6627800000000001</v>
      </c>
      <c r="S191" s="189">
        <v>0</v>
      </c>
      <c r="T191" s="190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191" t="s">
        <v>230</v>
      </c>
      <c r="AT191" s="191" t="s">
        <v>134</v>
      </c>
      <c r="AU191" s="191" t="s">
        <v>89</v>
      </c>
      <c r="AY191" s="19" t="s">
        <v>131</v>
      </c>
      <c r="BE191" s="192">
        <f>IF(N191="základní",J191,0)</f>
        <v>0</v>
      </c>
      <c r="BF191" s="192">
        <f>IF(N191="snížená",J191,0)</f>
        <v>0</v>
      </c>
      <c r="BG191" s="192">
        <f>IF(N191="zákl. přenesená",J191,0)</f>
        <v>0</v>
      </c>
      <c r="BH191" s="192">
        <f>IF(N191="sníž. přenesená",J191,0)</f>
        <v>0</v>
      </c>
      <c r="BI191" s="192">
        <f>IF(N191="nulová",J191,0)</f>
        <v>0</v>
      </c>
      <c r="BJ191" s="19" t="s">
        <v>89</v>
      </c>
      <c r="BK191" s="192">
        <f>ROUND(I191*H191,2)</f>
        <v>0</v>
      </c>
      <c r="BL191" s="19" t="s">
        <v>230</v>
      </c>
      <c r="BM191" s="191" t="s">
        <v>324</v>
      </c>
    </row>
    <row r="192" spans="1:65" s="2" customFormat="1" ht="11.25">
      <c r="A192" s="36"/>
      <c r="B192" s="37"/>
      <c r="C192" s="38"/>
      <c r="D192" s="193" t="s">
        <v>141</v>
      </c>
      <c r="E192" s="38"/>
      <c r="F192" s="194" t="s">
        <v>325</v>
      </c>
      <c r="G192" s="38"/>
      <c r="H192" s="38"/>
      <c r="I192" s="195"/>
      <c r="J192" s="38"/>
      <c r="K192" s="38"/>
      <c r="L192" s="41"/>
      <c r="M192" s="196"/>
      <c r="N192" s="197"/>
      <c r="O192" s="66"/>
      <c r="P192" s="66"/>
      <c r="Q192" s="66"/>
      <c r="R192" s="66"/>
      <c r="S192" s="66"/>
      <c r="T192" s="67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T192" s="19" t="s">
        <v>141</v>
      </c>
      <c r="AU192" s="19" t="s">
        <v>89</v>
      </c>
    </row>
    <row r="193" spans="1:51" s="13" customFormat="1" ht="11.25">
      <c r="B193" s="198"/>
      <c r="C193" s="199"/>
      <c r="D193" s="200" t="s">
        <v>143</v>
      </c>
      <c r="E193" s="201" t="s">
        <v>21</v>
      </c>
      <c r="F193" s="202" t="s">
        <v>316</v>
      </c>
      <c r="G193" s="199"/>
      <c r="H193" s="203">
        <v>170</v>
      </c>
      <c r="I193" s="204"/>
      <c r="J193" s="199"/>
      <c r="K193" s="199"/>
      <c r="L193" s="205"/>
      <c r="M193" s="206"/>
      <c r="N193" s="207"/>
      <c r="O193" s="207"/>
      <c r="P193" s="207"/>
      <c r="Q193" s="207"/>
      <c r="R193" s="207"/>
      <c r="S193" s="207"/>
      <c r="T193" s="208"/>
      <c r="AT193" s="209" t="s">
        <v>143</v>
      </c>
      <c r="AU193" s="209" t="s">
        <v>89</v>
      </c>
      <c r="AV193" s="13" t="s">
        <v>89</v>
      </c>
      <c r="AW193" s="13" t="s">
        <v>34</v>
      </c>
      <c r="AX193" s="13" t="s">
        <v>73</v>
      </c>
      <c r="AY193" s="209" t="s">
        <v>131</v>
      </c>
    </row>
    <row r="194" spans="1:51" s="14" customFormat="1" ht="11.25">
      <c r="B194" s="210"/>
      <c r="C194" s="211"/>
      <c r="D194" s="200" t="s">
        <v>143</v>
      </c>
      <c r="E194" s="212" t="s">
        <v>21</v>
      </c>
      <c r="F194" s="213" t="s">
        <v>145</v>
      </c>
      <c r="G194" s="211"/>
      <c r="H194" s="214">
        <v>170</v>
      </c>
      <c r="I194" s="215"/>
      <c r="J194" s="211"/>
      <c r="K194" s="211"/>
      <c r="L194" s="216"/>
      <c r="M194" s="217"/>
      <c r="N194" s="218"/>
      <c r="O194" s="218"/>
      <c r="P194" s="218"/>
      <c r="Q194" s="218"/>
      <c r="R194" s="218"/>
      <c r="S194" s="218"/>
      <c r="T194" s="219"/>
      <c r="AT194" s="220" t="s">
        <v>143</v>
      </c>
      <c r="AU194" s="220" t="s">
        <v>89</v>
      </c>
      <c r="AV194" s="14" t="s">
        <v>146</v>
      </c>
      <c r="AW194" s="14" t="s">
        <v>34</v>
      </c>
      <c r="AX194" s="14" t="s">
        <v>73</v>
      </c>
      <c r="AY194" s="220" t="s">
        <v>131</v>
      </c>
    </row>
    <row r="195" spans="1:51" s="15" customFormat="1" ht="11.25">
      <c r="B195" s="232"/>
      <c r="C195" s="233"/>
      <c r="D195" s="200" t="s">
        <v>143</v>
      </c>
      <c r="E195" s="234" t="s">
        <v>21</v>
      </c>
      <c r="F195" s="235" t="s">
        <v>317</v>
      </c>
      <c r="G195" s="233"/>
      <c r="H195" s="234" t="s">
        <v>21</v>
      </c>
      <c r="I195" s="236"/>
      <c r="J195" s="233"/>
      <c r="K195" s="233"/>
      <c r="L195" s="237"/>
      <c r="M195" s="238"/>
      <c r="N195" s="239"/>
      <c r="O195" s="239"/>
      <c r="P195" s="239"/>
      <c r="Q195" s="239"/>
      <c r="R195" s="239"/>
      <c r="S195" s="239"/>
      <c r="T195" s="240"/>
      <c r="AT195" s="241" t="s">
        <v>143</v>
      </c>
      <c r="AU195" s="241" t="s">
        <v>89</v>
      </c>
      <c r="AV195" s="15" t="s">
        <v>81</v>
      </c>
      <c r="AW195" s="15" t="s">
        <v>34</v>
      </c>
      <c r="AX195" s="15" t="s">
        <v>73</v>
      </c>
      <c r="AY195" s="241" t="s">
        <v>131</v>
      </c>
    </row>
    <row r="196" spans="1:51" s="13" customFormat="1" ht="11.25">
      <c r="B196" s="198"/>
      <c r="C196" s="199"/>
      <c r="D196" s="200" t="s">
        <v>143</v>
      </c>
      <c r="E196" s="201" t="s">
        <v>21</v>
      </c>
      <c r="F196" s="202" t="s">
        <v>318</v>
      </c>
      <c r="G196" s="199"/>
      <c r="H196" s="203">
        <v>3000</v>
      </c>
      <c r="I196" s="204"/>
      <c r="J196" s="199"/>
      <c r="K196" s="199"/>
      <c r="L196" s="205"/>
      <c r="M196" s="206"/>
      <c r="N196" s="207"/>
      <c r="O196" s="207"/>
      <c r="P196" s="207"/>
      <c r="Q196" s="207"/>
      <c r="R196" s="207"/>
      <c r="S196" s="207"/>
      <c r="T196" s="208"/>
      <c r="AT196" s="209" t="s">
        <v>143</v>
      </c>
      <c r="AU196" s="209" t="s">
        <v>89</v>
      </c>
      <c r="AV196" s="13" t="s">
        <v>89</v>
      </c>
      <c r="AW196" s="13" t="s">
        <v>34</v>
      </c>
      <c r="AX196" s="13" t="s">
        <v>73</v>
      </c>
      <c r="AY196" s="209" t="s">
        <v>131</v>
      </c>
    </row>
    <row r="197" spans="1:51" s="13" customFormat="1" ht="11.25">
      <c r="B197" s="198"/>
      <c r="C197" s="199"/>
      <c r="D197" s="200" t="s">
        <v>143</v>
      </c>
      <c r="E197" s="201" t="s">
        <v>21</v>
      </c>
      <c r="F197" s="202" t="s">
        <v>319</v>
      </c>
      <c r="G197" s="199"/>
      <c r="H197" s="203">
        <v>6000</v>
      </c>
      <c r="I197" s="204"/>
      <c r="J197" s="199"/>
      <c r="K197" s="199"/>
      <c r="L197" s="205"/>
      <c r="M197" s="206"/>
      <c r="N197" s="207"/>
      <c r="O197" s="207"/>
      <c r="P197" s="207"/>
      <c r="Q197" s="207"/>
      <c r="R197" s="207"/>
      <c r="S197" s="207"/>
      <c r="T197" s="208"/>
      <c r="AT197" s="209" t="s">
        <v>143</v>
      </c>
      <c r="AU197" s="209" t="s">
        <v>89</v>
      </c>
      <c r="AV197" s="13" t="s">
        <v>89</v>
      </c>
      <c r="AW197" s="13" t="s">
        <v>34</v>
      </c>
      <c r="AX197" s="13" t="s">
        <v>73</v>
      </c>
      <c r="AY197" s="209" t="s">
        <v>131</v>
      </c>
    </row>
    <row r="198" spans="1:51" s="14" customFormat="1" ht="11.25">
      <c r="B198" s="210"/>
      <c r="C198" s="211"/>
      <c r="D198" s="200" t="s">
        <v>143</v>
      </c>
      <c r="E198" s="212" t="s">
        <v>21</v>
      </c>
      <c r="F198" s="213" t="s">
        <v>145</v>
      </c>
      <c r="G198" s="211"/>
      <c r="H198" s="214">
        <v>9000</v>
      </c>
      <c r="I198" s="215"/>
      <c r="J198" s="211"/>
      <c r="K198" s="211"/>
      <c r="L198" s="216"/>
      <c r="M198" s="217"/>
      <c r="N198" s="218"/>
      <c r="O198" s="218"/>
      <c r="P198" s="218"/>
      <c r="Q198" s="218"/>
      <c r="R198" s="218"/>
      <c r="S198" s="218"/>
      <c r="T198" s="219"/>
      <c r="AT198" s="220" t="s">
        <v>143</v>
      </c>
      <c r="AU198" s="220" t="s">
        <v>89</v>
      </c>
      <c r="AV198" s="14" t="s">
        <v>146</v>
      </c>
      <c r="AW198" s="14" t="s">
        <v>34</v>
      </c>
      <c r="AX198" s="14" t="s">
        <v>73</v>
      </c>
      <c r="AY198" s="220" t="s">
        <v>131</v>
      </c>
    </row>
    <row r="199" spans="1:51" s="13" customFormat="1" ht="11.25">
      <c r="B199" s="198"/>
      <c r="C199" s="199"/>
      <c r="D199" s="200" t="s">
        <v>143</v>
      </c>
      <c r="E199" s="201" t="s">
        <v>21</v>
      </c>
      <c r="F199" s="202" t="s">
        <v>274</v>
      </c>
      <c r="G199" s="199"/>
      <c r="H199" s="203">
        <v>12</v>
      </c>
      <c r="I199" s="204"/>
      <c r="J199" s="199"/>
      <c r="K199" s="199"/>
      <c r="L199" s="205"/>
      <c r="M199" s="206"/>
      <c r="N199" s="207"/>
      <c r="O199" s="207"/>
      <c r="P199" s="207"/>
      <c r="Q199" s="207"/>
      <c r="R199" s="207"/>
      <c r="S199" s="207"/>
      <c r="T199" s="208"/>
      <c r="AT199" s="209" t="s">
        <v>143</v>
      </c>
      <c r="AU199" s="209" t="s">
        <v>89</v>
      </c>
      <c r="AV199" s="13" t="s">
        <v>89</v>
      </c>
      <c r="AW199" s="13" t="s">
        <v>34</v>
      </c>
      <c r="AX199" s="13" t="s">
        <v>73</v>
      </c>
      <c r="AY199" s="209" t="s">
        <v>131</v>
      </c>
    </row>
    <row r="200" spans="1:51" s="14" customFormat="1" ht="11.25">
      <c r="B200" s="210"/>
      <c r="C200" s="211"/>
      <c r="D200" s="200" t="s">
        <v>143</v>
      </c>
      <c r="E200" s="212" t="s">
        <v>21</v>
      </c>
      <c r="F200" s="213" t="s">
        <v>145</v>
      </c>
      <c r="G200" s="211"/>
      <c r="H200" s="214">
        <v>12</v>
      </c>
      <c r="I200" s="215"/>
      <c r="J200" s="211"/>
      <c r="K200" s="211"/>
      <c r="L200" s="216"/>
      <c r="M200" s="217"/>
      <c r="N200" s="218"/>
      <c r="O200" s="218"/>
      <c r="P200" s="218"/>
      <c r="Q200" s="218"/>
      <c r="R200" s="218"/>
      <c r="S200" s="218"/>
      <c r="T200" s="219"/>
      <c r="AT200" s="220" t="s">
        <v>143</v>
      </c>
      <c r="AU200" s="220" t="s">
        <v>89</v>
      </c>
      <c r="AV200" s="14" t="s">
        <v>146</v>
      </c>
      <c r="AW200" s="14" t="s">
        <v>34</v>
      </c>
      <c r="AX200" s="14" t="s">
        <v>73</v>
      </c>
      <c r="AY200" s="220" t="s">
        <v>131</v>
      </c>
    </row>
    <row r="201" spans="1:51" s="16" customFormat="1" ht="11.25">
      <c r="B201" s="242"/>
      <c r="C201" s="243"/>
      <c r="D201" s="200" t="s">
        <v>143</v>
      </c>
      <c r="E201" s="244" t="s">
        <v>21</v>
      </c>
      <c r="F201" s="245" t="s">
        <v>320</v>
      </c>
      <c r="G201" s="243"/>
      <c r="H201" s="246">
        <v>9182</v>
      </c>
      <c r="I201" s="247"/>
      <c r="J201" s="243"/>
      <c r="K201" s="243"/>
      <c r="L201" s="248"/>
      <c r="M201" s="253"/>
      <c r="N201" s="254"/>
      <c r="O201" s="254"/>
      <c r="P201" s="254"/>
      <c r="Q201" s="254"/>
      <c r="R201" s="254"/>
      <c r="S201" s="254"/>
      <c r="T201" s="255"/>
      <c r="AT201" s="252" t="s">
        <v>143</v>
      </c>
      <c r="AU201" s="252" t="s">
        <v>89</v>
      </c>
      <c r="AV201" s="16" t="s">
        <v>139</v>
      </c>
      <c r="AW201" s="16" t="s">
        <v>34</v>
      </c>
      <c r="AX201" s="16" t="s">
        <v>81</v>
      </c>
      <c r="AY201" s="252" t="s">
        <v>131</v>
      </c>
    </row>
    <row r="202" spans="1:51" s="2" customFormat="1" ht="6.95" customHeight="1">
      <c r="A202" s="36"/>
      <c r="B202" s="49"/>
      <c r="C202" s="50"/>
      <c r="D202" s="50"/>
      <c r="E202" s="50"/>
      <c r="F202" s="50"/>
      <c r="G202" s="50"/>
      <c r="H202" s="50"/>
      <c r="I202" s="50"/>
      <c r="J202" s="50"/>
      <c r="K202" s="50"/>
      <c r="L202" s="41"/>
      <c r="M202" s="36"/>
      <c r="O202" s="36"/>
      <c r="P202" s="36"/>
      <c r="Q202" s="36"/>
      <c r="R202" s="36"/>
      <c r="S202" s="36"/>
      <c r="T202" s="36"/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</row>
  </sheetData>
  <sheetProtection algorithmName="SHA-512" hashValue="FN/Pv5oq6AsejX6zImAaceMMQfSOf/KMkL3IjIfgrGdtXFnGgs4F4BZNAf3/MN4IW6RdIUTeUN9rdpy+DQq9yA==" saltValue="s0nSpz24ID4ZpLJ9MUYxN/0FjWCE7csmhNe9M+yS2S/NZKrU6iyan3hpggt/Rm+bVvISsprBVXkkxIbagduzog==" spinCount="100000" sheet="1" objects="1" scenarios="1" formatColumns="0" formatRows="0" autoFilter="0"/>
  <autoFilter ref="C87:K201"/>
  <mergeCells count="9">
    <mergeCell ref="E50:H50"/>
    <mergeCell ref="E78:H78"/>
    <mergeCell ref="E80:H80"/>
    <mergeCell ref="L2:V2"/>
    <mergeCell ref="E7:H7"/>
    <mergeCell ref="E9:H9"/>
    <mergeCell ref="E18:H18"/>
    <mergeCell ref="E27:H27"/>
    <mergeCell ref="E48:H48"/>
  </mergeCells>
  <hyperlinks>
    <hyperlink ref="F92" r:id="rId1"/>
    <hyperlink ref="F96" r:id="rId2"/>
    <hyperlink ref="F100" r:id="rId3"/>
    <hyperlink ref="F104" r:id="rId4"/>
    <hyperlink ref="F109" r:id="rId5"/>
    <hyperlink ref="F116" r:id="rId6"/>
    <hyperlink ref="F120" r:id="rId7"/>
    <hyperlink ref="F124" r:id="rId8"/>
    <hyperlink ref="F126" r:id="rId9"/>
    <hyperlink ref="F128" r:id="rId10"/>
    <hyperlink ref="F130" r:id="rId11"/>
    <hyperlink ref="F133" r:id="rId12"/>
    <hyperlink ref="F136" r:id="rId13"/>
    <hyperlink ref="F140" r:id="rId14"/>
    <hyperlink ref="F142" r:id="rId15"/>
    <hyperlink ref="F144" r:id="rId16"/>
    <hyperlink ref="F146" r:id="rId17"/>
    <hyperlink ref="F148" r:id="rId18"/>
    <hyperlink ref="F151" r:id="rId19"/>
    <hyperlink ref="F155" r:id="rId20"/>
    <hyperlink ref="F159" r:id="rId21"/>
    <hyperlink ref="F163" r:id="rId22"/>
    <hyperlink ref="F167" r:id="rId23"/>
    <hyperlink ref="F171" r:id="rId24"/>
    <hyperlink ref="F176" r:id="rId25"/>
    <hyperlink ref="F179" r:id="rId26"/>
    <hyperlink ref="F183" r:id="rId27"/>
    <hyperlink ref="F192" r:id="rId28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9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7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88"/>
      <c r="M2" s="388"/>
      <c r="N2" s="388"/>
      <c r="O2" s="388"/>
      <c r="P2" s="388"/>
      <c r="Q2" s="388"/>
      <c r="R2" s="388"/>
      <c r="S2" s="388"/>
      <c r="T2" s="388"/>
      <c r="U2" s="388"/>
      <c r="V2" s="388"/>
      <c r="AT2" s="19" t="s">
        <v>90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81</v>
      </c>
    </row>
    <row r="4" spans="1:46" s="1" customFormat="1" ht="24.95" customHeight="1">
      <c r="B4" s="22"/>
      <c r="D4" s="112" t="s">
        <v>98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89" t="str">
        <f>'Rekapitulace stavby'!K6</f>
        <v>Senior C Otrokovice-modernizace EPS dle platné legislativy</v>
      </c>
      <c r="F7" s="390"/>
      <c r="G7" s="390"/>
      <c r="H7" s="390"/>
      <c r="L7" s="22"/>
    </row>
    <row r="8" spans="1:46" s="1" customFormat="1" ht="12" customHeight="1">
      <c r="B8" s="22"/>
      <c r="D8" s="114" t="s">
        <v>99</v>
      </c>
      <c r="L8" s="22"/>
    </row>
    <row r="9" spans="1:46" s="2" customFormat="1" ht="16.5" customHeight="1">
      <c r="A9" s="36"/>
      <c r="B9" s="41"/>
      <c r="C9" s="36"/>
      <c r="D9" s="36"/>
      <c r="E9" s="389" t="s">
        <v>326</v>
      </c>
      <c r="F9" s="392"/>
      <c r="G9" s="392"/>
      <c r="H9" s="392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4" t="s">
        <v>327</v>
      </c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391" t="s">
        <v>328</v>
      </c>
      <c r="F11" s="392"/>
      <c r="G11" s="392"/>
      <c r="H11" s="392"/>
      <c r="I11" s="36"/>
      <c r="J11" s="36"/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4" t="s">
        <v>18</v>
      </c>
      <c r="E13" s="36"/>
      <c r="F13" s="105" t="s">
        <v>19</v>
      </c>
      <c r="G13" s="36"/>
      <c r="H13" s="36"/>
      <c r="I13" s="114" t="s">
        <v>20</v>
      </c>
      <c r="J13" s="105" t="s">
        <v>21</v>
      </c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22</v>
      </c>
      <c r="E14" s="36"/>
      <c r="F14" s="105" t="s">
        <v>23</v>
      </c>
      <c r="G14" s="36"/>
      <c r="H14" s="36"/>
      <c r="I14" s="114" t="s">
        <v>24</v>
      </c>
      <c r="J14" s="116" t="str">
        <f>'Rekapitulace stavby'!AN8</f>
        <v>8. 8. 2023</v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4" t="s">
        <v>26</v>
      </c>
      <c r="E16" s="36"/>
      <c r="F16" s="36"/>
      <c r="G16" s="36"/>
      <c r="H16" s="36"/>
      <c r="I16" s="114" t="s">
        <v>27</v>
      </c>
      <c r="J16" s="105" t="s">
        <v>21</v>
      </c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">
        <v>28</v>
      </c>
      <c r="F17" s="36"/>
      <c r="G17" s="36"/>
      <c r="H17" s="36"/>
      <c r="I17" s="114" t="s">
        <v>29</v>
      </c>
      <c r="J17" s="105" t="s">
        <v>21</v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4" t="s">
        <v>30</v>
      </c>
      <c r="E19" s="36"/>
      <c r="F19" s="36"/>
      <c r="G19" s="36"/>
      <c r="H19" s="36"/>
      <c r="I19" s="114" t="s">
        <v>27</v>
      </c>
      <c r="J19" s="32" t="str">
        <f>'Rekapitulace stavby'!AN13</f>
        <v>Vyplň údaj</v>
      </c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393" t="str">
        <f>'Rekapitulace stavby'!E14</f>
        <v>Vyplň údaj</v>
      </c>
      <c r="F20" s="394"/>
      <c r="G20" s="394"/>
      <c r="H20" s="394"/>
      <c r="I20" s="114" t="s">
        <v>29</v>
      </c>
      <c r="J20" s="32" t="str">
        <f>'Rekapitulace stavby'!AN14</f>
        <v>Vyplň údaj</v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4" t="s">
        <v>32</v>
      </c>
      <c r="E22" s="36"/>
      <c r="F22" s="36"/>
      <c r="G22" s="36"/>
      <c r="H22" s="36"/>
      <c r="I22" s="114" t="s">
        <v>27</v>
      </c>
      <c r="J22" s="105" t="s">
        <v>21</v>
      </c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">
        <v>33</v>
      </c>
      <c r="F23" s="36"/>
      <c r="G23" s="36"/>
      <c r="H23" s="36"/>
      <c r="I23" s="114" t="s">
        <v>29</v>
      </c>
      <c r="J23" s="105" t="s">
        <v>21</v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4" t="s">
        <v>35</v>
      </c>
      <c r="E25" s="36"/>
      <c r="F25" s="36"/>
      <c r="G25" s="36"/>
      <c r="H25" s="36"/>
      <c r="I25" s="114" t="s">
        <v>27</v>
      </c>
      <c r="J25" s="105" t="s">
        <v>21</v>
      </c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">
        <v>36</v>
      </c>
      <c r="F26" s="36"/>
      <c r="G26" s="36"/>
      <c r="H26" s="36"/>
      <c r="I26" s="114" t="s">
        <v>29</v>
      </c>
      <c r="J26" s="105" t="s">
        <v>21</v>
      </c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5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4" t="s">
        <v>37</v>
      </c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408" customHeight="1">
      <c r="A29" s="117"/>
      <c r="B29" s="118"/>
      <c r="C29" s="117"/>
      <c r="D29" s="117"/>
      <c r="E29" s="399" t="s">
        <v>329</v>
      </c>
      <c r="F29" s="399"/>
      <c r="G29" s="399"/>
      <c r="H29" s="399"/>
      <c r="I29" s="117"/>
      <c r="J29" s="117"/>
      <c r="K29" s="117"/>
      <c r="L29" s="119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1" t="s">
        <v>39</v>
      </c>
      <c r="E32" s="36"/>
      <c r="F32" s="36"/>
      <c r="G32" s="36"/>
      <c r="H32" s="36"/>
      <c r="I32" s="36"/>
      <c r="J32" s="122">
        <f>ROUND(J89, 2)</f>
        <v>0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0"/>
      <c r="E33" s="120"/>
      <c r="F33" s="120"/>
      <c r="G33" s="120"/>
      <c r="H33" s="120"/>
      <c r="I33" s="120"/>
      <c r="J33" s="120"/>
      <c r="K33" s="120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3" t="s">
        <v>41</v>
      </c>
      <c r="G34" s="36"/>
      <c r="H34" s="36"/>
      <c r="I34" s="123" t="s">
        <v>40</v>
      </c>
      <c r="J34" s="123" t="s">
        <v>42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4" t="s">
        <v>43</v>
      </c>
      <c r="E35" s="114" t="s">
        <v>44</v>
      </c>
      <c r="F35" s="125">
        <f>ROUND((SUM(BE89:BE273)),  2)</f>
        <v>0</v>
      </c>
      <c r="G35" s="36"/>
      <c r="H35" s="36"/>
      <c r="I35" s="126">
        <v>0.21</v>
      </c>
      <c r="J35" s="125">
        <f>ROUND(((SUM(BE89:BE273))*I35),  2)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4" t="s">
        <v>45</v>
      </c>
      <c r="F36" s="125">
        <f>ROUND((SUM(BF89:BF273)),  2)</f>
        <v>0</v>
      </c>
      <c r="G36" s="36"/>
      <c r="H36" s="36"/>
      <c r="I36" s="126">
        <v>0.15</v>
      </c>
      <c r="J36" s="125">
        <f>ROUND(((SUM(BF89:BF273))*I36),  2)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46</v>
      </c>
      <c r="F37" s="125">
        <f>ROUND((SUM(BG89:BG273)),  2)</f>
        <v>0</v>
      </c>
      <c r="G37" s="36"/>
      <c r="H37" s="36"/>
      <c r="I37" s="126">
        <v>0.21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4" t="s">
        <v>47</v>
      </c>
      <c r="F38" s="125">
        <f>ROUND((SUM(BH89:BH273)),  2)</f>
        <v>0</v>
      </c>
      <c r="G38" s="36"/>
      <c r="H38" s="36"/>
      <c r="I38" s="126">
        <v>0.15</v>
      </c>
      <c r="J38" s="125">
        <f>0</f>
        <v>0</v>
      </c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4" t="s">
        <v>48</v>
      </c>
      <c r="F39" s="125">
        <f>ROUND((SUM(BI89:BI273)),  2)</f>
        <v>0</v>
      </c>
      <c r="G39" s="36"/>
      <c r="H39" s="36"/>
      <c r="I39" s="126">
        <v>0</v>
      </c>
      <c r="J39" s="125">
        <f>0</f>
        <v>0</v>
      </c>
      <c r="K39" s="36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7"/>
      <c r="D41" s="128" t="s">
        <v>49</v>
      </c>
      <c r="E41" s="129"/>
      <c r="F41" s="129"/>
      <c r="G41" s="130" t="s">
        <v>50</v>
      </c>
      <c r="H41" s="131" t="s">
        <v>51</v>
      </c>
      <c r="I41" s="129"/>
      <c r="J41" s="132">
        <f>SUM(J32:J39)</f>
        <v>0</v>
      </c>
      <c r="K41" s="133"/>
      <c r="L41" s="115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4"/>
      <c r="C42" s="135"/>
      <c r="D42" s="135"/>
      <c r="E42" s="135"/>
      <c r="F42" s="135"/>
      <c r="G42" s="135"/>
      <c r="H42" s="135"/>
      <c r="I42" s="135"/>
      <c r="J42" s="135"/>
      <c r="K42" s="135"/>
      <c r="L42" s="115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6"/>
      <c r="C46" s="137"/>
      <c r="D46" s="137"/>
      <c r="E46" s="137"/>
      <c r="F46" s="137"/>
      <c r="G46" s="137"/>
      <c r="H46" s="137"/>
      <c r="I46" s="137"/>
      <c r="J46" s="137"/>
      <c r="K46" s="137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103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96" t="str">
        <f>E7</f>
        <v>Senior C Otrokovice-modernizace EPS dle platné legislativy</v>
      </c>
      <c r="F50" s="397"/>
      <c r="G50" s="397"/>
      <c r="H50" s="397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99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396" t="s">
        <v>326</v>
      </c>
      <c r="F52" s="398"/>
      <c r="G52" s="398"/>
      <c r="H52" s="398"/>
      <c r="I52" s="38"/>
      <c r="J52" s="38"/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327</v>
      </c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45" t="str">
        <f>E11</f>
        <v>2023/PS/01-14-1 - D.1.4.1-Elektrická požární signalizace</v>
      </c>
      <c r="F54" s="398"/>
      <c r="G54" s="398"/>
      <c r="H54" s="398"/>
      <c r="I54" s="38"/>
      <c r="J54" s="38"/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22</v>
      </c>
      <c r="D56" s="38"/>
      <c r="E56" s="38"/>
      <c r="F56" s="29" t="str">
        <f>F14</f>
        <v xml:space="preserve"> </v>
      </c>
      <c r="G56" s="38"/>
      <c r="H56" s="38"/>
      <c r="I56" s="31" t="s">
        <v>24</v>
      </c>
      <c r="J56" s="61" t="str">
        <f>IF(J14="","",J14)</f>
        <v>8. 8. 2023</v>
      </c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25.7" customHeight="1">
      <c r="A58" s="36"/>
      <c r="B58" s="37"/>
      <c r="C58" s="31" t="s">
        <v>26</v>
      </c>
      <c r="D58" s="38"/>
      <c r="E58" s="38"/>
      <c r="F58" s="29" t="str">
        <f>E17</f>
        <v>Město Otrokovice</v>
      </c>
      <c r="G58" s="38"/>
      <c r="H58" s="38"/>
      <c r="I58" s="31" t="s">
        <v>32</v>
      </c>
      <c r="J58" s="34" t="str">
        <f>E23</f>
        <v>POLSON SECURITY, s.r.o.</v>
      </c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30</v>
      </c>
      <c r="D59" s="38"/>
      <c r="E59" s="38"/>
      <c r="F59" s="29" t="str">
        <f>IF(E20="","",E20)</f>
        <v>Vyplň údaj</v>
      </c>
      <c r="G59" s="38"/>
      <c r="H59" s="38"/>
      <c r="I59" s="31" t="s">
        <v>35</v>
      </c>
      <c r="J59" s="34" t="str">
        <f>E26</f>
        <v>Ing.D.Polášek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8" t="s">
        <v>104</v>
      </c>
      <c r="D61" s="139"/>
      <c r="E61" s="139"/>
      <c r="F61" s="139"/>
      <c r="G61" s="139"/>
      <c r="H61" s="139"/>
      <c r="I61" s="139"/>
      <c r="J61" s="140" t="s">
        <v>105</v>
      </c>
      <c r="K61" s="139"/>
      <c r="L61" s="11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1" t="s">
        <v>71</v>
      </c>
      <c r="D63" s="38"/>
      <c r="E63" s="38"/>
      <c r="F63" s="38"/>
      <c r="G63" s="38"/>
      <c r="H63" s="38"/>
      <c r="I63" s="38"/>
      <c r="J63" s="79">
        <f>J89</f>
        <v>0</v>
      </c>
      <c r="K63" s="38"/>
      <c r="L63" s="11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106</v>
      </c>
    </row>
    <row r="64" spans="1:47" s="9" customFormat="1" ht="24.95" customHeight="1">
      <c r="B64" s="142"/>
      <c r="C64" s="143"/>
      <c r="D64" s="144" t="s">
        <v>330</v>
      </c>
      <c r="E64" s="145"/>
      <c r="F64" s="145"/>
      <c r="G64" s="145"/>
      <c r="H64" s="145"/>
      <c r="I64" s="145"/>
      <c r="J64" s="146">
        <f>J90</f>
        <v>0</v>
      </c>
      <c r="K64" s="143"/>
      <c r="L64" s="147"/>
    </row>
    <row r="65" spans="1:31" s="10" customFormat="1" ht="19.899999999999999" customHeight="1">
      <c r="B65" s="148"/>
      <c r="C65" s="99"/>
      <c r="D65" s="149" t="s">
        <v>331</v>
      </c>
      <c r="E65" s="150"/>
      <c r="F65" s="150"/>
      <c r="G65" s="150"/>
      <c r="H65" s="150"/>
      <c r="I65" s="150"/>
      <c r="J65" s="151">
        <f>J91</f>
        <v>0</v>
      </c>
      <c r="K65" s="99"/>
      <c r="L65" s="152"/>
    </row>
    <row r="66" spans="1:31" s="10" customFormat="1" ht="19.899999999999999" customHeight="1">
      <c r="B66" s="148"/>
      <c r="C66" s="99"/>
      <c r="D66" s="149" t="s">
        <v>332</v>
      </c>
      <c r="E66" s="150"/>
      <c r="F66" s="150"/>
      <c r="G66" s="150"/>
      <c r="H66" s="150"/>
      <c r="I66" s="150"/>
      <c r="J66" s="151">
        <f>J182</f>
        <v>0</v>
      </c>
      <c r="K66" s="99"/>
      <c r="L66" s="152"/>
    </row>
    <row r="67" spans="1:31" s="10" customFormat="1" ht="19.899999999999999" customHeight="1">
      <c r="B67" s="148"/>
      <c r="C67" s="99"/>
      <c r="D67" s="149" t="s">
        <v>333</v>
      </c>
      <c r="E67" s="150"/>
      <c r="F67" s="150"/>
      <c r="G67" s="150"/>
      <c r="H67" s="150"/>
      <c r="I67" s="150"/>
      <c r="J67" s="151">
        <f>J264</f>
        <v>0</v>
      </c>
      <c r="K67" s="99"/>
      <c r="L67" s="152"/>
    </row>
    <row r="68" spans="1:31" s="2" customFormat="1" ht="21.75" customHeight="1">
      <c r="A68" s="36"/>
      <c r="B68" s="37"/>
      <c r="C68" s="38"/>
      <c r="D68" s="38"/>
      <c r="E68" s="38"/>
      <c r="F68" s="38"/>
      <c r="G68" s="38"/>
      <c r="H68" s="38"/>
      <c r="I68" s="38"/>
      <c r="J68" s="38"/>
      <c r="K68" s="38"/>
      <c r="L68" s="115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pans="1:31" s="2" customFormat="1" ht="6.95" customHeight="1">
      <c r="A69" s="36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115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3" spans="1:31" s="2" customFormat="1" ht="6.95" customHeight="1">
      <c r="A73" s="36"/>
      <c r="B73" s="51"/>
      <c r="C73" s="52"/>
      <c r="D73" s="52"/>
      <c r="E73" s="52"/>
      <c r="F73" s="52"/>
      <c r="G73" s="52"/>
      <c r="H73" s="52"/>
      <c r="I73" s="52"/>
      <c r="J73" s="52"/>
      <c r="K73" s="52"/>
      <c r="L73" s="115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24.95" customHeight="1">
      <c r="A74" s="36"/>
      <c r="B74" s="37"/>
      <c r="C74" s="25" t="s">
        <v>116</v>
      </c>
      <c r="D74" s="38"/>
      <c r="E74" s="38"/>
      <c r="F74" s="38"/>
      <c r="G74" s="38"/>
      <c r="H74" s="38"/>
      <c r="I74" s="38"/>
      <c r="J74" s="38"/>
      <c r="K74" s="38"/>
      <c r="L74" s="115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6.95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115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12" customHeight="1">
      <c r="A76" s="36"/>
      <c r="B76" s="37"/>
      <c r="C76" s="31" t="s">
        <v>16</v>
      </c>
      <c r="D76" s="38"/>
      <c r="E76" s="38"/>
      <c r="F76" s="38"/>
      <c r="G76" s="38"/>
      <c r="H76" s="38"/>
      <c r="I76" s="38"/>
      <c r="J76" s="38"/>
      <c r="K76" s="38"/>
      <c r="L76" s="115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6.5" customHeight="1">
      <c r="A77" s="36"/>
      <c r="B77" s="37"/>
      <c r="C77" s="38"/>
      <c r="D77" s="38"/>
      <c r="E77" s="396" t="str">
        <f>E7</f>
        <v>Senior C Otrokovice-modernizace EPS dle platné legislativy</v>
      </c>
      <c r="F77" s="397"/>
      <c r="G77" s="397"/>
      <c r="H77" s="397"/>
      <c r="I77" s="38"/>
      <c r="J77" s="38"/>
      <c r="K77" s="38"/>
      <c r="L77" s="11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1" customFormat="1" ht="12" customHeight="1">
      <c r="B78" s="23"/>
      <c r="C78" s="31" t="s">
        <v>99</v>
      </c>
      <c r="D78" s="24"/>
      <c r="E78" s="24"/>
      <c r="F78" s="24"/>
      <c r="G78" s="24"/>
      <c r="H78" s="24"/>
      <c r="I78" s="24"/>
      <c r="J78" s="24"/>
      <c r="K78" s="24"/>
      <c r="L78" s="22"/>
    </row>
    <row r="79" spans="1:31" s="2" customFormat="1" ht="16.5" customHeight="1">
      <c r="A79" s="36"/>
      <c r="B79" s="37"/>
      <c r="C79" s="38"/>
      <c r="D79" s="38"/>
      <c r="E79" s="396" t="s">
        <v>326</v>
      </c>
      <c r="F79" s="398"/>
      <c r="G79" s="398"/>
      <c r="H79" s="398"/>
      <c r="I79" s="38"/>
      <c r="J79" s="38"/>
      <c r="K79" s="38"/>
      <c r="L79" s="11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2" customHeight="1">
      <c r="A80" s="36"/>
      <c r="B80" s="37"/>
      <c r="C80" s="31" t="s">
        <v>327</v>
      </c>
      <c r="D80" s="38"/>
      <c r="E80" s="38"/>
      <c r="F80" s="38"/>
      <c r="G80" s="38"/>
      <c r="H80" s="38"/>
      <c r="I80" s="38"/>
      <c r="J80" s="38"/>
      <c r="K80" s="38"/>
      <c r="L80" s="115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6.5" customHeight="1">
      <c r="A81" s="36"/>
      <c r="B81" s="37"/>
      <c r="C81" s="38"/>
      <c r="D81" s="38"/>
      <c r="E81" s="345" t="str">
        <f>E11</f>
        <v>2023/PS/01-14-1 - D.1.4.1-Elektrická požární signalizace</v>
      </c>
      <c r="F81" s="398"/>
      <c r="G81" s="398"/>
      <c r="H81" s="398"/>
      <c r="I81" s="38"/>
      <c r="J81" s="38"/>
      <c r="K81" s="38"/>
      <c r="L81" s="115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6.95" customHeight="1">
      <c r="A82" s="36"/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115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2" customHeight="1">
      <c r="A83" s="36"/>
      <c r="B83" s="37"/>
      <c r="C83" s="31" t="s">
        <v>22</v>
      </c>
      <c r="D83" s="38"/>
      <c r="E83" s="38"/>
      <c r="F83" s="29" t="str">
        <f>F14</f>
        <v xml:space="preserve"> </v>
      </c>
      <c r="G83" s="38"/>
      <c r="H83" s="38"/>
      <c r="I83" s="31" t="s">
        <v>24</v>
      </c>
      <c r="J83" s="61" t="str">
        <f>IF(J14="","",J14)</f>
        <v>8. 8. 2023</v>
      </c>
      <c r="K83" s="38"/>
      <c r="L83" s="115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6.95" customHeight="1">
      <c r="A84" s="36"/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115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25.7" customHeight="1">
      <c r="A85" s="36"/>
      <c r="B85" s="37"/>
      <c r="C85" s="31" t="s">
        <v>26</v>
      </c>
      <c r="D85" s="38"/>
      <c r="E85" s="38"/>
      <c r="F85" s="29" t="str">
        <f>E17</f>
        <v>Město Otrokovice</v>
      </c>
      <c r="G85" s="38"/>
      <c r="H85" s="38"/>
      <c r="I85" s="31" t="s">
        <v>32</v>
      </c>
      <c r="J85" s="34" t="str">
        <f>E23</f>
        <v>POLSON SECURITY, s.r.o.</v>
      </c>
      <c r="K85" s="38"/>
      <c r="L85" s="115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15.2" customHeight="1">
      <c r="A86" s="36"/>
      <c r="B86" s="37"/>
      <c r="C86" s="31" t="s">
        <v>30</v>
      </c>
      <c r="D86" s="38"/>
      <c r="E86" s="38"/>
      <c r="F86" s="29" t="str">
        <f>IF(E20="","",E20)</f>
        <v>Vyplň údaj</v>
      </c>
      <c r="G86" s="38"/>
      <c r="H86" s="38"/>
      <c r="I86" s="31" t="s">
        <v>35</v>
      </c>
      <c r="J86" s="34" t="str">
        <f>E26</f>
        <v>Ing.D.Polášek</v>
      </c>
      <c r="K86" s="38"/>
      <c r="L86" s="115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2" customFormat="1" ht="10.35" customHeight="1">
      <c r="A87" s="36"/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115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5" s="11" customFormat="1" ht="29.25" customHeight="1">
      <c r="A88" s="153"/>
      <c r="B88" s="154"/>
      <c r="C88" s="155" t="s">
        <v>117</v>
      </c>
      <c r="D88" s="156" t="s">
        <v>58</v>
      </c>
      <c r="E88" s="156" t="s">
        <v>54</v>
      </c>
      <c r="F88" s="156" t="s">
        <v>55</v>
      </c>
      <c r="G88" s="156" t="s">
        <v>118</v>
      </c>
      <c r="H88" s="156" t="s">
        <v>119</v>
      </c>
      <c r="I88" s="156" t="s">
        <v>120</v>
      </c>
      <c r="J88" s="156" t="s">
        <v>105</v>
      </c>
      <c r="K88" s="157" t="s">
        <v>121</v>
      </c>
      <c r="L88" s="158"/>
      <c r="M88" s="70" t="s">
        <v>21</v>
      </c>
      <c r="N88" s="71" t="s">
        <v>43</v>
      </c>
      <c r="O88" s="71" t="s">
        <v>122</v>
      </c>
      <c r="P88" s="71" t="s">
        <v>123</v>
      </c>
      <c r="Q88" s="71" t="s">
        <v>124</v>
      </c>
      <c r="R88" s="71" t="s">
        <v>125</v>
      </c>
      <c r="S88" s="71" t="s">
        <v>126</v>
      </c>
      <c r="T88" s="72" t="s">
        <v>127</v>
      </c>
      <c r="U88" s="153"/>
      <c r="V88" s="153"/>
      <c r="W88" s="153"/>
      <c r="X88" s="153"/>
      <c r="Y88" s="153"/>
      <c r="Z88" s="153"/>
      <c r="AA88" s="153"/>
      <c r="AB88" s="153"/>
      <c r="AC88" s="153"/>
      <c r="AD88" s="153"/>
      <c r="AE88" s="153"/>
    </row>
    <row r="89" spans="1:65" s="2" customFormat="1" ht="22.9" customHeight="1">
      <c r="A89" s="36"/>
      <c r="B89" s="37"/>
      <c r="C89" s="77" t="s">
        <v>128</v>
      </c>
      <c r="D89" s="38"/>
      <c r="E89" s="38"/>
      <c r="F89" s="38"/>
      <c r="G89" s="38"/>
      <c r="H89" s="38"/>
      <c r="I89" s="38"/>
      <c r="J89" s="159">
        <f>BK89</f>
        <v>0</v>
      </c>
      <c r="K89" s="38"/>
      <c r="L89" s="41"/>
      <c r="M89" s="73"/>
      <c r="N89" s="160"/>
      <c r="O89" s="74"/>
      <c r="P89" s="161">
        <f>P90</f>
        <v>0</v>
      </c>
      <c r="Q89" s="74"/>
      <c r="R89" s="161">
        <f>R90</f>
        <v>0</v>
      </c>
      <c r="S89" s="74"/>
      <c r="T89" s="162">
        <f>T90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9" t="s">
        <v>72</v>
      </c>
      <c r="AU89" s="19" t="s">
        <v>106</v>
      </c>
      <c r="BK89" s="163">
        <f>BK90</f>
        <v>0</v>
      </c>
    </row>
    <row r="90" spans="1:65" s="12" customFormat="1" ht="25.9" customHeight="1">
      <c r="B90" s="164"/>
      <c r="C90" s="165"/>
      <c r="D90" s="166" t="s">
        <v>72</v>
      </c>
      <c r="E90" s="167" t="s">
        <v>334</v>
      </c>
      <c r="F90" s="167" t="s">
        <v>335</v>
      </c>
      <c r="G90" s="165"/>
      <c r="H90" s="165"/>
      <c r="I90" s="168"/>
      <c r="J90" s="169">
        <f>BK90</f>
        <v>0</v>
      </c>
      <c r="K90" s="165"/>
      <c r="L90" s="170"/>
      <c r="M90" s="171"/>
      <c r="N90" s="172"/>
      <c r="O90" s="172"/>
      <c r="P90" s="173">
        <f>P91+P182+P264</f>
        <v>0</v>
      </c>
      <c r="Q90" s="172"/>
      <c r="R90" s="173">
        <f>R91+R182+R264</f>
        <v>0</v>
      </c>
      <c r="S90" s="172"/>
      <c r="T90" s="174">
        <f>T91+T182+T264</f>
        <v>0</v>
      </c>
      <c r="AR90" s="175" t="s">
        <v>81</v>
      </c>
      <c r="AT90" s="176" t="s">
        <v>72</v>
      </c>
      <c r="AU90" s="176" t="s">
        <v>73</v>
      </c>
      <c r="AY90" s="175" t="s">
        <v>131</v>
      </c>
      <c r="BK90" s="177">
        <f>BK91+BK182+BK264</f>
        <v>0</v>
      </c>
    </row>
    <row r="91" spans="1:65" s="12" customFormat="1" ht="22.9" customHeight="1">
      <c r="B91" s="164"/>
      <c r="C91" s="165"/>
      <c r="D91" s="166" t="s">
        <v>72</v>
      </c>
      <c r="E91" s="178" t="s">
        <v>336</v>
      </c>
      <c r="F91" s="178" t="s">
        <v>337</v>
      </c>
      <c r="G91" s="165"/>
      <c r="H91" s="165"/>
      <c r="I91" s="168"/>
      <c r="J91" s="179">
        <f>BK91</f>
        <v>0</v>
      </c>
      <c r="K91" s="165"/>
      <c r="L91" s="170"/>
      <c r="M91" s="171"/>
      <c r="N91" s="172"/>
      <c r="O91" s="172"/>
      <c r="P91" s="173">
        <f>SUM(P92:P181)</f>
        <v>0</v>
      </c>
      <c r="Q91" s="172"/>
      <c r="R91" s="173">
        <f>SUM(R92:R181)</f>
        <v>0</v>
      </c>
      <c r="S91" s="172"/>
      <c r="T91" s="174">
        <f>SUM(T92:T181)</f>
        <v>0</v>
      </c>
      <c r="AR91" s="175" t="s">
        <v>81</v>
      </c>
      <c r="AT91" s="176" t="s">
        <v>72</v>
      </c>
      <c r="AU91" s="176" t="s">
        <v>81</v>
      </c>
      <c r="AY91" s="175" t="s">
        <v>131</v>
      </c>
      <c r="BK91" s="177">
        <f>SUM(BK92:BK181)</f>
        <v>0</v>
      </c>
    </row>
    <row r="92" spans="1:65" s="2" customFormat="1" ht="78" customHeight="1">
      <c r="A92" s="36"/>
      <c r="B92" s="37"/>
      <c r="C92" s="180" t="s">
        <v>81</v>
      </c>
      <c r="D92" s="180" t="s">
        <v>134</v>
      </c>
      <c r="E92" s="181" t="s">
        <v>81</v>
      </c>
      <c r="F92" s="182" t="s">
        <v>338</v>
      </c>
      <c r="G92" s="183" t="s">
        <v>339</v>
      </c>
      <c r="H92" s="184">
        <v>1</v>
      </c>
      <c r="I92" s="185"/>
      <c r="J92" s="186">
        <f>ROUND(I92*H92,2)</f>
        <v>0</v>
      </c>
      <c r="K92" s="182" t="s">
        <v>171</v>
      </c>
      <c r="L92" s="41"/>
      <c r="M92" s="187" t="s">
        <v>21</v>
      </c>
      <c r="N92" s="188" t="s">
        <v>45</v>
      </c>
      <c r="O92" s="66"/>
      <c r="P92" s="189">
        <f>O92*H92</f>
        <v>0</v>
      </c>
      <c r="Q92" s="189">
        <v>0</v>
      </c>
      <c r="R92" s="189">
        <f>Q92*H92</f>
        <v>0</v>
      </c>
      <c r="S92" s="189">
        <v>0</v>
      </c>
      <c r="T92" s="190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191" t="s">
        <v>230</v>
      </c>
      <c r="AT92" s="191" t="s">
        <v>134</v>
      </c>
      <c r="AU92" s="191" t="s">
        <v>89</v>
      </c>
      <c r="AY92" s="19" t="s">
        <v>131</v>
      </c>
      <c r="BE92" s="192">
        <f>IF(N92="základní",J92,0)</f>
        <v>0</v>
      </c>
      <c r="BF92" s="192">
        <f>IF(N92="snížená",J92,0)</f>
        <v>0</v>
      </c>
      <c r="BG92" s="192">
        <f>IF(N92="zákl. přenesená",J92,0)</f>
        <v>0</v>
      </c>
      <c r="BH92" s="192">
        <f>IF(N92="sníž. přenesená",J92,0)</f>
        <v>0</v>
      </c>
      <c r="BI92" s="192">
        <f>IF(N92="nulová",J92,0)</f>
        <v>0</v>
      </c>
      <c r="BJ92" s="19" t="s">
        <v>89</v>
      </c>
      <c r="BK92" s="192">
        <f>ROUND(I92*H92,2)</f>
        <v>0</v>
      </c>
      <c r="BL92" s="19" t="s">
        <v>230</v>
      </c>
      <c r="BM92" s="191" t="s">
        <v>89</v>
      </c>
    </row>
    <row r="93" spans="1:65" s="13" customFormat="1" ht="11.25">
      <c r="B93" s="198"/>
      <c r="C93" s="199"/>
      <c r="D93" s="200" t="s">
        <v>143</v>
      </c>
      <c r="E93" s="201" t="s">
        <v>21</v>
      </c>
      <c r="F93" s="202" t="s">
        <v>340</v>
      </c>
      <c r="G93" s="199"/>
      <c r="H93" s="203">
        <v>1</v>
      </c>
      <c r="I93" s="204"/>
      <c r="J93" s="199"/>
      <c r="K93" s="199"/>
      <c r="L93" s="205"/>
      <c r="M93" s="206"/>
      <c r="N93" s="207"/>
      <c r="O93" s="207"/>
      <c r="P93" s="207"/>
      <c r="Q93" s="207"/>
      <c r="R93" s="207"/>
      <c r="S93" s="207"/>
      <c r="T93" s="208"/>
      <c r="AT93" s="209" t="s">
        <v>143</v>
      </c>
      <c r="AU93" s="209" t="s">
        <v>89</v>
      </c>
      <c r="AV93" s="13" t="s">
        <v>89</v>
      </c>
      <c r="AW93" s="13" t="s">
        <v>34</v>
      </c>
      <c r="AX93" s="13" t="s">
        <v>73</v>
      </c>
      <c r="AY93" s="209" t="s">
        <v>131</v>
      </c>
    </row>
    <row r="94" spans="1:65" s="16" customFormat="1" ht="11.25">
      <c r="B94" s="242"/>
      <c r="C94" s="243"/>
      <c r="D94" s="200" t="s">
        <v>143</v>
      </c>
      <c r="E94" s="244" t="s">
        <v>21</v>
      </c>
      <c r="F94" s="245" t="s">
        <v>320</v>
      </c>
      <c r="G94" s="243"/>
      <c r="H94" s="246">
        <v>1</v>
      </c>
      <c r="I94" s="247"/>
      <c r="J94" s="243"/>
      <c r="K94" s="243"/>
      <c r="L94" s="248"/>
      <c r="M94" s="249"/>
      <c r="N94" s="250"/>
      <c r="O94" s="250"/>
      <c r="P94" s="250"/>
      <c r="Q94" s="250"/>
      <c r="R94" s="250"/>
      <c r="S94" s="250"/>
      <c r="T94" s="251"/>
      <c r="AT94" s="252" t="s">
        <v>143</v>
      </c>
      <c r="AU94" s="252" t="s">
        <v>89</v>
      </c>
      <c r="AV94" s="16" t="s">
        <v>139</v>
      </c>
      <c r="AW94" s="16" t="s">
        <v>34</v>
      </c>
      <c r="AX94" s="16" t="s">
        <v>81</v>
      </c>
      <c r="AY94" s="252" t="s">
        <v>131</v>
      </c>
    </row>
    <row r="95" spans="1:65" s="2" customFormat="1" ht="24.2" customHeight="1">
      <c r="A95" s="36"/>
      <c r="B95" s="37"/>
      <c r="C95" s="180" t="s">
        <v>89</v>
      </c>
      <c r="D95" s="180" t="s">
        <v>134</v>
      </c>
      <c r="E95" s="181" t="s">
        <v>89</v>
      </c>
      <c r="F95" s="182" t="s">
        <v>341</v>
      </c>
      <c r="G95" s="183" t="s">
        <v>339</v>
      </c>
      <c r="H95" s="184">
        <v>1</v>
      </c>
      <c r="I95" s="185"/>
      <c r="J95" s="186">
        <f>ROUND(I95*H95,2)</f>
        <v>0</v>
      </c>
      <c r="K95" s="182" t="s">
        <v>171</v>
      </c>
      <c r="L95" s="41"/>
      <c r="M95" s="187" t="s">
        <v>21</v>
      </c>
      <c r="N95" s="188" t="s">
        <v>45</v>
      </c>
      <c r="O95" s="66"/>
      <c r="P95" s="189">
        <f>O95*H95</f>
        <v>0</v>
      </c>
      <c r="Q95" s="189">
        <v>0</v>
      </c>
      <c r="R95" s="189">
        <f>Q95*H95</f>
        <v>0</v>
      </c>
      <c r="S95" s="189">
        <v>0</v>
      </c>
      <c r="T95" s="190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191" t="s">
        <v>230</v>
      </c>
      <c r="AT95" s="191" t="s">
        <v>134</v>
      </c>
      <c r="AU95" s="191" t="s">
        <v>89</v>
      </c>
      <c r="AY95" s="19" t="s">
        <v>131</v>
      </c>
      <c r="BE95" s="192">
        <f>IF(N95="základní",J95,0)</f>
        <v>0</v>
      </c>
      <c r="BF95" s="192">
        <f>IF(N95="snížená",J95,0)</f>
        <v>0</v>
      </c>
      <c r="BG95" s="192">
        <f>IF(N95="zákl. přenesená",J95,0)</f>
        <v>0</v>
      </c>
      <c r="BH95" s="192">
        <f>IF(N95="sníž. přenesená",J95,0)</f>
        <v>0</v>
      </c>
      <c r="BI95" s="192">
        <f>IF(N95="nulová",J95,0)</f>
        <v>0</v>
      </c>
      <c r="BJ95" s="19" t="s">
        <v>89</v>
      </c>
      <c r="BK95" s="192">
        <f>ROUND(I95*H95,2)</f>
        <v>0</v>
      </c>
      <c r="BL95" s="19" t="s">
        <v>230</v>
      </c>
      <c r="BM95" s="191" t="s">
        <v>139</v>
      </c>
    </row>
    <row r="96" spans="1:65" s="13" customFormat="1" ht="11.25">
      <c r="B96" s="198"/>
      <c r="C96" s="199"/>
      <c r="D96" s="200" t="s">
        <v>143</v>
      </c>
      <c r="E96" s="201" t="s">
        <v>21</v>
      </c>
      <c r="F96" s="202" t="s">
        <v>340</v>
      </c>
      <c r="G96" s="199"/>
      <c r="H96" s="203">
        <v>1</v>
      </c>
      <c r="I96" s="204"/>
      <c r="J96" s="199"/>
      <c r="K96" s="199"/>
      <c r="L96" s="205"/>
      <c r="M96" s="206"/>
      <c r="N96" s="207"/>
      <c r="O96" s="207"/>
      <c r="P96" s="207"/>
      <c r="Q96" s="207"/>
      <c r="R96" s="207"/>
      <c r="S96" s="207"/>
      <c r="T96" s="208"/>
      <c r="AT96" s="209" t="s">
        <v>143</v>
      </c>
      <c r="AU96" s="209" t="s">
        <v>89</v>
      </c>
      <c r="AV96" s="13" t="s">
        <v>89</v>
      </c>
      <c r="AW96" s="13" t="s">
        <v>34</v>
      </c>
      <c r="AX96" s="13" t="s">
        <v>73</v>
      </c>
      <c r="AY96" s="209" t="s">
        <v>131</v>
      </c>
    </row>
    <row r="97" spans="1:65" s="16" customFormat="1" ht="11.25">
      <c r="B97" s="242"/>
      <c r="C97" s="243"/>
      <c r="D97" s="200" t="s">
        <v>143</v>
      </c>
      <c r="E97" s="244" t="s">
        <v>21</v>
      </c>
      <c r="F97" s="245" t="s">
        <v>320</v>
      </c>
      <c r="G97" s="243"/>
      <c r="H97" s="246">
        <v>1</v>
      </c>
      <c r="I97" s="247"/>
      <c r="J97" s="243"/>
      <c r="K97" s="243"/>
      <c r="L97" s="248"/>
      <c r="M97" s="249"/>
      <c r="N97" s="250"/>
      <c r="O97" s="250"/>
      <c r="P97" s="250"/>
      <c r="Q97" s="250"/>
      <c r="R97" s="250"/>
      <c r="S97" s="250"/>
      <c r="T97" s="251"/>
      <c r="AT97" s="252" t="s">
        <v>143</v>
      </c>
      <c r="AU97" s="252" t="s">
        <v>89</v>
      </c>
      <c r="AV97" s="16" t="s">
        <v>139</v>
      </c>
      <c r="AW97" s="16" t="s">
        <v>34</v>
      </c>
      <c r="AX97" s="16" t="s">
        <v>81</v>
      </c>
      <c r="AY97" s="252" t="s">
        <v>131</v>
      </c>
    </row>
    <row r="98" spans="1:65" s="2" customFormat="1" ht="78" customHeight="1">
      <c r="A98" s="36"/>
      <c r="B98" s="37"/>
      <c r="C98" s="180" t="s">
        <v>146</v>
      </c>
      <c r="D98" s="180" t="s">
        <v>134</v>
      </c>
      <c r="E98" s="181" t="s">
        <v>146</v>
      </c>
      <c r="F98" s="182" t="s">
        <v>342</v>
      </c>
      <c r="G98" s="183" t="s">
        <v>339</v>
      </c>
      <c r="H98" s="184">
        <v>2</v>
      </c>
      <c r="I98" s="185"/>
      <c r="J98" s="186">
        <f>ROUND(I98*H98,2)</f>
        <v>0</v>
      </c>
      <c r="K98" s="182" t="s">
        <v>171</v>
      </c>
      <c r="L98" s="41"/>
      <c r="M98" s="187" t="s">
        <v>21</v>
      </c>
      <c r="N98" s="188" t="s">
        <v>45</v>
      </c>
      <c r="O98" s="66"/>
      <c r="P98" s="189">
        <f>O98*H98</f>
        <v>0</v>
      </c>
      <c r="Q98" s="189">
        <v>0</v>
      </c>
      <c r="R98" s="189">
        <f>Q98*H98</f>
        <v>0</v>
      </c>
      <c r="S98" s="189">
        <v>0</v>
      </c>
      <c r="T98" s="190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191" t="s">
        <v>230</v>
      </c>
      <c r="AT98" s="191" t="s">
        <v>134</v>
      </c>
      <c r="AU98" s="191" t="s">
        <v>89</v>
      </c>
      <c r="AY98" s="19" t="s">
        <v>131</v>
      </c>
      <c r="BE98" s="192">
        <f>IF(N98="základní",J98,0)</f>
        <v>0</v>
      </c>
      <c r="BF98" s="192">
        <f>IF(N98="snížená",J98,0)</f>
        <v>0</v>
      </c>
      <c r="BG98" s="192">
        <f>IF(N98="zákl. přenesená",J98,0)</f>
        <v>0</v>
      </c>
      <c r="BH98" s="192">
        <f>IF(N98="sníž. přenesená",J98,0)</f>
        <v>0</v>
      </c>
      <c r="BI98" s="192">
        <f>IF(N98="nulová",J98,0)</f>
        <v>0</v>
      </c>
      <c r="BJ98" s="19" t="s">
        <v>89</v>
      </c>
      <c r="BK98" s="192">
        <f>ROUND(I98*H98,2)</f>
        <v>0</v>
      </c>
      <c r="BL98" s="19" t="s">
        <v>230</v>
      </c>
      <c r="BM98" s="191" t="s">
        <v>132</v>
      </c>
    </row>
    <row r="99" spans="1:65" s="13" customFormat="1" ht="11.25">
      <c r="B99" s="198"/>
      <c r="C99" s="199"/>
      <c r="D99" s="200" t="s">
        <v>143</v>
      </c>
      <c r="E99" s="201" t="s">
        <v>21</v>
      </c>
      <c r="F99" s="202" t="s">
        <v>343</v>
      </c>
      <c r="G99" s="199"/>
      <c r="H99" s="203">
        <v>2</v>
      </c>
      <c r="I99" s="204"/>
      <c r="J99" s="199"/>
      <c r="K99" s="199"/>
      <c r="L99" s="205"/>
      <c r="M99" s="206"/>
      <c r="N99" s="207"/>
      <c r="O99" s="207"/>
      <c r="P99" s="207"/>
      <c r="Q99" s="207"/>
      <c r="R99" s="207"/>
      <c r="S99" s="207"/>
      <c r="T99" s="208"/>
      <c r="AT99" s="209" t="s">
        <v>143</v>
      </c>
      <c r="AU99" s="209" t="s">
        <v>89</v>
      </c>
      <c r="AV99" s="13" t="s">
        <v>89</v>
      </c>
      <c r="AW99" s="13" t="s">
        <v>34</v>
      </c>
      <c r="AX99" s="13" t="s">
        <v>73</v>
      </c>
      <c r="AY99" s="209" t="s">
        <v>131</v>
      </c>
    </row>
    <row r="100" spans="1:65" s="16" customFormat="1" ht="11.25">
      <c r="B100" s="242"/>
      <c r="C100" s="243"/>
      <c r="D100" s="200" t="s">
        <v>143</v>
      </c>
      <c r="E100" s="244" t="s">
        <v>21</v>
      </c>
      <c r="F100" s="245" t="s">
        <v>320</v>
      </c>
      <c r="G100" s="243"/>
      <c r="H100" s="246">
        <v>2</v>
      </c>
      <c r="I100" s="247"/>
      <c r="J100" s="243"/>
      <c r="K100" s="243"/>
      <c r="L100" s="248"/>
      <c r="M100" s="249"/>
      <c r="N100" s="250"/>
      <c r="O100" s="250"/>
      <c r="P100" s="250"/>
      <c r="Q100" s="250"/>
      <c r="R100" s="250"/>
      <c r="S100" s="250"/>
      <c r="T100" s="251"/>
      <c r="AT100" s="252" t="s">
        <v>143</v>
      </c>
      <c r="AU100" s="252" t="s">
        <v>89</v>
      </c>
      <c r="AV100" s="16" t="s">
        <v>139</v>
      </c>
      <c r="AW100" s="16" t="s">
        <v>34</v>
      </c>
      <c r="AX100" s="16" t="s">
        <v>81</v>
      </c>
      <c r="AY100" s="252" t="s">
        <v>131</v>
      </c>
    </row>
    <row r="101" spans="1:65" s="2" customFormat="1" ht="16.5" customHeight="1">
      <c r="A101" s="36"/>
      <c r="B101" s="37"/>
      <c r="C101" s="180" t="s">
        <v>139</v>
      </c>
      <c r="D101" s="180" t="s">
        <v>134</v>
      </c>
      <c r="E101" s="181" t="s">
        <v>139</v>
      </c>
      <c r="F101" s="182" t="s">
        <v>344</v>
      </c>
      <c r="G101" s="183" t="s">
        <v>339</v>
      </c>
      <c r="H101" s="184">
        <v>3</v>
      </c>
      <c r="I101" s="185"/>
      <c r="J101" s="186">
        <f>ROUND(I101*H101,2)</f>
        <v>0</v>
      </c>
      <c r="K101" s="182" t="s">
        <v>171</v>
      </c>
      <c r="L101" s="41"/>
      <c r="M101" s="187" t="s">
        <v>21</v>
      </c>
      <c r="N101" s="188" t="s">
        <v>45</v>
      </c>
      <c r="O101" s="66"/>
      <c r="P101" s="189">
        <f>O101*H101</f>
        <v>0</v>
      </c>
      <c r="Q101" s="189">
        <v>0</v>
      </c>
      <c r="R101" s="189">
        <f>Q101*H101</f>
        <v>0</v>
      </c>
      <c r="S101" s="189">
        <v>0</v>
      </c>
      <c r="T101" s="190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191" t="s">
        <v>230</v>
      </c>
      <c r="AT101" s="191" t="s">
        <v>134</v>
      </c>
      <c r="AU101" s="191" t="s">
        <v>89</v>
      </c>
      <c r="AY101" s="19" t="s">
        <v>131</v>
      </c>
      <c r="BE101" s="192">
        <f>IF(N101="základní",J101,0)</f>
        <v>0</v>
      </c>
      <c r="BF101" s="192">
        <f>IF(N101="snížená",J101,0)</f>
        <v>0</v>
      </c>
      <c r="BG101" s="192">
        <f>IF(N101="zákl. přenesená",J101,0)</f>
        <v>0</v>
      </c>
      <c r="BH101" s="192">
        <f>IF(N101="sníž. přenesená",J101,0)</f>
        <v>0</v>
      </c>
      <c r="BI101" s="192">
        <f>IF(N101="nulová",J101,0)</f>
        <v>0</v>
      </c>
      <c r="BJ101" s="19" t="s">
        <v>89</v>
      </c>
      <c r="BK101" s="192">
        <f>ROUND(I101*H101,2)</f>
        <v>0</v>
      </c>
      <c r="BL101" s="19" t="s">
        <v>230</v>
      </c>
      <c r="BM101" s="191" t="s">
        <v>180</v>
      </c>
    </row>
    <row r="102" spans="1:65" s="13" customFormat="1" ht="11.25">
      <c r="B102" s="198"/>
      <c r="C102" s="199"/>
      <c r="D102" s="200" t="s">
        <v>143</v>
      </c>
      <c r="E102" s="201" t="s">
        <v>21</v>
      </c>
      <c r="F102" s="202" t="s">
        <v>345</v>
      </c>
      <c r="G102" s="199"/>
      <c r="H102" s="203">
        <v>3</v>
      </c>
      <c r="I102" s="204"/>
      <c r="J102" s="199"/>
      <c r="K102" s="199"/>
      <c r="L102" s="205"/>
      <c r="M102" s="206"/>
      <c r="N102" s="207"/>
      <c r="O102" s="207"/>
      <c r="P102" s="207"/>
      <c r="Q102" s="207"/>
      <c r="R102" s="207"/>
      <c r="S102" s="207"/>
      <c r="T102" s="208"/>
      <c r="AT102" s="209" t="s">
        <v>143</v>
      </c>
      <c r="AU102" s="209" t="s">
        <v>89</v>
      </c>
      <c r="AV102" s="13" t="s">
        <v>89</v>
      </c>
      <c r="AW102" s="13" t="s">
        <v>34</v>
      </c>
      <c r="AX102" s="13" t="s">
        <v>73</v>
      </c>
      <c r="AY102" s="209" t="s">
        <v>131</v>
      </c>
    </row>
    <row r="103" spans="1:65" s="16" customFormat="1" ht="11.25">
      <c r="B103" s="242"/>
      <c r="C103" s="243"/>
      <c r="D103" s="200" t="s">
        <v>143</v>
      </c>
      <c r="E103" s="244" t="s">
        <v>21</v>
      </c>
      <c r="F103" s="245" t="s">
        <v>320</v>
      </c>
      <c r="G103" s="243"/>
      <c r="H103" s="246">
        <v>3</v>
      </c>
      <c r="I103" s="247"/>
      <c r="J103" s="243"/>
      <c r="K103" s="243"/>
      <c r="L103" s="248"/>
      <c r="M103" s="249"/>
      <c r="N103" s="250"/>
      <c r="O103" s="250"/>
      <c r="P103" s="250"/>
      <c r="Q103" s="250"/>
      <c r="R103" s="250"/>
      <c r="S103" s="250"/>
      <c r="T103" s="251"/>
      <c r="AT103" s="252" t="s">
        <v>143</v>
      </c>
      <c r="AU103" s="252" t="s">
        <v>89</v>
      </c>
      <c r="AV103" s="16" t="s">
        <v>139</v>
      </c>
      <c r="AW103" s="16" t="s">
        <v>34</v>
      </c>
      <c r="AX103" s="16" t="s">
        <v>81</v>
      </c>
      <c r="AY103" s="252" t="s">
        <v>131</v>
      </c>
    </row>
    <row r="104" spans="1:65" s="2" customFormat="1" ht="16.5" customHeight="1">
      <c r="A104" s="36"/>
      <c r="B104" s="37"/>
      <c r="C104" s="180" t="s">
        <v>163</v>
      </c>
      <c r="D104" s="180" t="s">
        <v>134</v>
      </c>
      <c r="E104" s="181" t="s">
        <v>163</v>
      </c>
      <c r="F104" s="182" t="s">
        <v>346</v>
      </c>
      <c r="G104" s="183" t="s">
        <v>339</v>
      </c>
      <c r="H104" s="184">
        <v>1</v>
      </c>
      <c r="I104" s="185"/>
      <c r="J104" s="186">
        <f>ROUND(I104*H104,2)</f>
        <v>0</v>
      </c>
      <c r="K104" s="182" t="s">
        <v>171</v>
      </c>
      <c r="L104" s="41"/>
      <c r="M104" s="187" t="s">
        <v>21</v>
      </c>
      <c r="N104" s="188" t="s">
        <v>45</v>
      </c>
      <c r="O104" s="66"/>
      <c r="P104" s="189">
        <f>O104*H104</f>
        <v>0</v>
      </c>
      <c r="Q104" s="189">
        <v>0</v>
      </c>
      <c r="R104" s="189">
        <f>Q104*H104</f>
        <v>0</v>
      </c>
      <c r="S104" s="189">
        <v>0</v>
      </c>
      <c r="T104" s="190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191" t="s">
        <v>230</v>
      </c>
      <c r="AT104" s="191" t="s">
        <v>134</v>
      </c>
      <c r="AU104" s="191" t="s">
        <v>89</v>
      </c>
      <c r="AY104" s="19" t="s">
        <v>131</v>
      </c>
      <c r="BE104" s="192">
        <f>IF(N104="základní",J104,0)</f>
        <v>0</v>
      </c>
      <c r="BF104" s="192">
        <f>IF(N104="snížená",J104,0)</f>
        <v>0</v>
      </c>
      <c r="BG104" s="192">
        <f>IF(N104="zákl. přenesená",J104,0)</f>
        <v>0</v>
      </c>
      <c r="BH104" s="192">
        <f>IF(N104="sníž. přenesená",J104,0)</f>
        <v>0</v>
      </c>
      <c r="BI104" s="192">
        <f>IF(N104="nulová",J104,0)</f>
        <v>0</v>
      </c>
      <c r="BJ104" s="19" t="s">
        <v>89</v>
      </c>
      <c r="BK104" s="192">
        <f>ROUND(I104*H104,2)</f>
        <v>0</v>
      </c>
      <c r="BL104" s="19" t="s">
        <v>230</v>
      </c>
      <c r="BM104" s="191" t="s">
        <v>193</v>
      </c>
    </row>
    <row r="105" spans="1:65" s="13" customFormat="1" ht="11.25">
      <c r="B105" s="198"/>
      <c r="C105" s="199"/>
      <c r="D105" s="200" t="s">
        <v>143</v>
      </c>
      <c r="E105" s="201" t="s">
        <v>21</v>
      </c>
      <c r="F105" s="202" t="s">
        <v>340</v>
      </c>
      <c r="G105" s="199"/>
      <c r="H105" s="203">
        <v>1</v>
      </c>
      <c r="I105" s="204"/>
      <c r="J105" s="199"/>
      <c r="K105" s="199"/>
      <c r="L105" s="205"/>
      <c r="M105" s="206"/>
      <c r="N105" s="207"/>
      <c r="O105" s="207"/>
      <c r="P105" s="207"/>
      <c r="Q105" s="207"/>
      <c r="R105" s="207"/>
      <c r="S105" s="207"/>
      <c r="T105" s="208"/>
      <c r="AT105" s="209" t="s">
        <v>143</v>
      </c>
      <c r="AU105" s="209" t="s">
        <v>89</v>
      </c>
      <c r="AV105" s="13" t="s">
        <v>89</v>
      </c>
      <c r="AW105" s="13" t="s">
        <v>34</v>
      </c>
      <c r="AX105" s="13" t="s">
        <v>73</v>
      </c>
      <c r="AY105" s="209" t="s">
        <v>131</v>
      </c>
    </row>
    <row r="106" spans="1:65" s="16" customFormat="1" ht="11.25">
      <c r="B106" s="242"/>
      <c r="C106" s="243"/>
      <c r="D106" s="200" t="s">
        <v>143</v>
      </c>
      <c r="E106" s="244" t="s">
        <v>21</v>
      </c>
      <c r="F106" s="245" t="s">
        <v>320</v>
      </c>
      <c r="G106" s="243"/>
      <c r="H106" s="246">
        <v>1</v>
      </c>
      <c r="I106" s="247"/>
      <c r="J106" s="243"/>
      <c r="K106" s="243"/>
      <c r="L106" s="248"/>
      <c r="M106" s="249"/>
      <c r="N106" s="250"/>
      <c r="O106" s="250"/>
      <c r="P106" s="250"/>
      <c r="Q106" s="250"/>
      <c r="R106" s="250"/>
      <c r="S106" s="250"/>
      <c r="T106" s="251"/>
      <c r="AT106" s="252" t="s">
        <v>143</v>
      </c>
      <c r="AU106" s="252" t="s">
        <v>89</v>
      </c>
      <c r="AV106" s="16" t="s">
        <v>139</v>
      </c>
      <c r="AW106" s="16" t="s">
        <v>34</v>
      </c>
      <c r="AX106" s="16" t="s">
        <v>81</v>
      </c>
      <c r="AY106" s="252" t="s">
        <v>131</v>
      </c>
    </row>
    <row r="107" spans="1:65" s="2" customFormat="1" ht="16.5" customHeight="1">
      <c r="A107" s="36"/>
      <c r="B107" s="37"/>
      <c r="C107" s="180" t="s">
        <v>132</v>
      </c>
      <c r="D107" s="180" t="s">
        <v>134</v>
      </c>
      <c r="E107" s="181" t="s">
        <v>132</v>
      </c>
      <c r="F107" s="182" t="s">
        <v>347</v>
      </c>
      <c r="G107" s="183" t="s">
        <v>339</v>
      </c>
      <c r="H107" s="184">
        <v>1</v>
      </c>
      <c r="I107" s="185"/>
      <c r="J107" s="186">
        <f>ROUND(I107*H107,2)</f>
        <v>0</v>
      </c>
      <c r="K107" s="182" t="s">
        <v>171</v>
      </c>
      <c r="L107" s="41"/>
      <c r="M107" s="187" t="s">
        <v>21</v>
      </c>
      <c r="N107" s="188" t="s">
        <v>45</v>
      </c>
      <c r="O107" s="66"/>
      <c r="P107" s="189">
        <f>O107*H107</f>
        <v>0</v>
      </c>
      <c r="Q107" s="189">
        <v>0</v>
      </c>
      <c r="R107" s="189">
        <f>Q107*H107</f>
        <v>0</v>
      </c>
      <c r="S107" s="189">
        <v>0</v>
      </c>
      <c r="T107" s="190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91" t="s">
        <v>230</v>
      </c>
      <c r="AT107" s="191" t="s">
        <v>134</v>
      </c>
      <c r="AU107" s="191" t="s">
        <v>89</v>
      </c>
      <c r="AY107" s="19" t="s">
        <v>131</v>
      </c>
      <c r="BE107" s="192">
        <f>IF(N107="základní",J107,0)</f>
        <v>0</v>
      </c>
      <c r="BF107" s="192">
        <f>IF(N107="snížená",J107,0)</f>
        <v>0</v>
      </c>
      <c r="BG107" s="192">
        <f>IF(N107="zákl. přenesená",J107,0)</f>
        <v>0</v>
      </c>
      <c r="BH107" s="192">
        <f>IF(N107="sníž. přenesená",J107,0)</f>
        <v>0</v>
      </c>
      <c r="BI107" s="192">
        <f>IF(N107="nulová",J107,0)</f>
        <v>0</v>
      </c>
      <c r="BJ107" s="19" t="s">
        <v>89</v>
      </c>
      <c r="BK107" s="192">
        <f>ROUND(I107*H107,2)</f>
        <v>0</v>
      </c>
      <c r="BL107" s="19" t="s">
        <v>230</v>
      </c>
      <c r="BM107" s="191" t="s">
        <v>204</v>
      </c>
    </row>
    <row r="108" spans="1:65" s="13" customFormat="1" ht="11.25">
      <c r="B108" s="198"/>
      <c r="C108" s="199"/>
      <c r="D108" s="200" t="s">
        <v>143</v>
      </c>
      <c r="E108" s="201" t="s">
        <v>21</v>
      </c>
      <c r="F108" s="202" t="s">
        <v>340</v>
      </c>
      <c r="G108" s="199"/>
      <c r="H108" s="203">
        <v>1</v>
      </c>
      <c r="I108" s="204"/>
      <c r="J108" s="199"/>
      <c r="K108" s="199"/>
      <c r="L108" s="205"/>
      <c r="M108" s="206"/>
      <c r="N108" s="207"/>
      <c r="O108" s="207"/>
      <c r="P108" s="207"/>
      <c r="Q108" s="207"/>
      <c r="R108" s="207"/>
      <c r="S108" s="207"/>
      <c r="T108" s="208"/>
      <c r="AT108" s="209" t="s">
        <v>143</v>
      </c>
      <c r="AU108" s="209" t="s">
        <v>89</v>
      </c>
      <c r="AV108" s="13" t="s">
        <v>89</v>
      </c>
      <c r="AW108" s="13" t="s">
        <v>34</v>
      </c>
      <c r="AX108" s="13" t="s">
        <v>73</v>
      </c>
      <c r="AY108" s="209" t="s">
        <v>131</v>
      </c>
    </row>
    <row r="109" spans="1:65" s="16" customFormat="1" ht="11.25">
      <c r="B109" s="242"/>
      <c r="C109" s="243"/>
      <c r="D109" s="200" t="s">
        <v>143</v>
      </c>
      <c r="E109" s="244" t="s">
        <v>21</v>
      </c>
      <c r="F109" s="245" t="s">
        <v>320</v>
      </c>
      <c r="G109" s="243"/>
      <c r="H109" s="246">
        <v>1</v>
      </c>
      <c r="I109" s="247"/>
      <c r="J109" s="243"/>
      <c r="K109" s="243"/>
      <c r="L109" s="248"/>
      <c r="M109" s="249"/>
      <c r="N109" s="250"/>
      <c r="O109" s="250"/>
      <c r="P109" s="250"/>
      <c r="Q109" s="250"/>
      <c r="R109" s="250"/>
      <c r="S109" s="250"/>
      <c r="T109" s="251"/>
      <c r="AT109" s="252" t="s">
        <v>143</v>
      </c>
      <c r="AU109" s="252" t="s">
        <v>89</v>
      </c>
      <c r="AV109" s="16" t="s">
        <v>139</v>
      </c>
      <c r="AW109" s="16" t="s">
        <v>34</v>
      </c>
      <c r="AX109" s="16" t="s">
        <v>81</v>
      </c>
      <c r="AY109" s="252" t="s">
        <v>131</v>
      </c>
    </row>
    <row r="110" spans="1:65" s="2" customFormat="1" ht="16.5" customHeight="1">
      <c r="A110" s="36"/>
      <c r="B110" s="37"/>
      <c r="C110" s="180" t="s">
        <v>173</v>
      </c>
      <c r="D110" s="180" t="s">
        <v>134</v>
      </c>
      <c r="E110" s="181" t="s">
        <v>173</v>
      </c>
      <c r="F110" s="182" t="s">
        <v>348</v>
      </c>
      <c r="G110" s="183" t="s">
        <v>339</v>
      </c>
      <c r="H110" s="184">
        <v>1</v>
      </c>
      <c r="I110" s="185"/>
      <c r="J110" s="186">
        <f>ROUND(I110*H110,2)</f>
        <v>0</v>
      </c>
      <c r="K110" s="182" t="s">
        <v>171</v>
      </c>
      <c r="L110" s="41"/>
      <c r="M110" s="187" t="s">
        <v>21</v>
      </c>
      <c r="N110" s="188" t="s">
        <v>45</v>
      </c>
      <c r="O110" s="66"/>
      <c r="P110" s="189">
        <f>O110*H110</f>
        <v>0</v>
      </c>
      <c r="Q110" s="189">
        <v>0</v>
      </c>
      <c r="R110" s="189">
        <f>Q110*H110</f>
        <v>0</v>
      </c>
      <c r="S110" s="189">
        <v>0</v>
      </c>
      <c r="T110" s="190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91" t="s">
        <v>230</v>
      </c>
      <c r="AT110" s="191" t="s">
        <v>134</v>
      </c>
      <c r="AU110" s="191" t="s">
        <v>89</v>
      </c>
      <c r="AY110" s="19" t="s">
        <v>131</v>
      </c>
      <c r="BE110" s="192">
        <f>IF(N110="základní",J110,0)</f>
        <v>0</v>
      </c>
      <c r="BF110" s="192">
        <f>IF(N110="snížená",J110,0)</f>
        <v>0</v>
      </c>
      <c r="BG110" s="192">
        <f>IF(N110="zákl. přenesená",J110,0)</f>
        <v>0</v>
      </c>
      <c r="BH110" s="192">
        <f>IF(N110="sníž. přenesená",J110,0)</f>
        <v>0</v>
      </c>
      <c r="BI110" s="192">
        <f>IF(N110="nulová",J110,0)</f>
        <v>0</v>
      </c>
      <c r="BJ110" s="19" t="s">
        <v>89</v>
      </c>
      <c r="BK110" s="192">
        <f>ROUND(I110*H110,2)</f>
        <v>0</v>
      </c>
      <c r="BL110" s="19" t="s">
        <v>230</v>
      </c>
      <c r="BM110" s="191" t="s">
        <v>215</v>
      </c>
    </row>
    <row r="111" spans="1:65" s="13" customFormat="1" ht="11.25">
      <c r="B111" s="198"/>
      <c r="C111" s="199"/>
      <c r="D111" s="200" t="s">
        <v>143</v>
      </c>
      <c r="E111" s="201" t="s">
        <v>21</v>
      </c>
      <c r="F111" s="202" t="s">
        <v>340</v>
      </c>
      <c r="G111" s="199"/>
      <c r="H111" s="203">
        <v>1</v>
      </c>
      <c r="I111" s="204"/>
      <c r="J111" s="199"/>
      <c r="K111" s="199"/>
      <c r="L111" s="205"/>
      <c r="M111" s="206"/>
      <c r="N111" s="207"/>
      <c r="O111" s="207"/>
      <c r="P111" s="207"/>
      <c r="Q111" s="207"/>
      <c r="R111" s="207"/>
      <c r="S111" s="207"/>
      <c r="T111" s="208"/>
      <c r="AT111" s="209" t="s">
        <v>143</v>
      </c>
      <c r="AU111" s="209" t="s">
        <v>89</v>
      </c>
      <c r="AV111" s="13" t="s">
        <v>89</v>
      </c>
      <c r="AW111" s="13" t="s">
        <v>34</v>
      </c>
      <c r="AX111" s="13" t="s">
        <v>73</v>
      </c>
      <c r="AY111" s="209" t="s">
        <v>131</v>
      </c>
    </row>
    <row r="112" spans="1:65" s="16" customFormat="1" ht="11.25">
      <c r="B112" s="242"/>
      <c r="C112" s="243"/>
      <c r="D112" s="200" t="s">
        <v>143</v>
      </c>
      <c r="E112" s="244" t="s">
        <v>21</v>
      </c>
      <c r="F112" s="245" t="s">
        <v>320</v>
      </c>
      <c r="G112" s="243"/>
      <c r="H112" s="246">
        <v>1</v>
      </c>
      <c r="I112" s="247"/>
      <c r="J112" s="243"/>
      <c r="K112" s="243"/>
      <c r="L112" s="248"/>
      <c r="M112" s="249"/>
      <c r="N112" s="250"/>
      <c r="O112" s="250"/>
      <c r="P112" s="250"/>
      <c r="Q112" s="250"/>
      <c r="R112" s="250"/>
      <c r="S112" s="250"/>
      <c r="T112" s="251"/>
      <c r="AT112" s="252" t="s">
        <v>143</v>
      </c>
      <c r="AU112" s="252" t="s">
        <v>89</v>
      </c>
      <c r="AV112" s="16" t="s">
        <v>139</v>
      </c>
      <c r="AW112" s="16" t="s">
        <v>34</v>
      </c>
      <c r="AX112" s="16" t="s">
        <v>81</v>
      </c>
      <c r="AY112" s="252" t="s">
        <v>131</v>
      </c>
    </row>
    <row r="113" spans="1:65" s="2" customFormat="1" ht="16.5" customHeight="1">
      <c r="A113" s="36"/>
      <c r="B113" s="37"/>
      <c r="C113" s="180" t="s">
        <v>180</v>
      </c>
      <c r="D113" s="180" t="s">
        <v>134</v>
      </c>
      <c r="E113" s="181" t="s">
        <v>180</v>
      </c>
      <c r="F113" s="182" t="s">
        <v>349</v>
      </c>
      <c r="G113" s="183" t="s">
        <v>339</v>
      </c>
      <c r="H113" s="184">
        <v>3</v>
      </c>
      <c r="I113" s="185"/>
      <c r="J113" s="186">
        <f>ROUND(I113*H113,2)</f>
        <v>0</v>
      </c>
      <c r="K113" s="182" t="s">
        <v>171</v>
      </c>
      <c r="L113" s="41"/>
      <c r="M113" s="187" t="s">
        <v>21</v>
      </c>
      <c r="N113" s="188" t="s">
        <v>45</v>
      </c>
      <c r="O113" s="66"/>
      <c r="P113" s="189">
        <f>O113*H113</f>
        <v>0</v>
      </c>
      <c r="Q113" s="189">
        <v>0</v>
      </c>
      <c r="R113" s="189">
        <f>Q113*H113</f>
        <v>0</v>
      </c>
      <c r="S113" s="189">
        <v>0</v>
      </c>
      <c r="T113" s="190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191" t="s">
        <v>230</v>
      </c>
      <c r="AT113" s="191" t="s">
        <v>134</v>
      </c>
      <c r="AU113" s="191" t="s">
        <v>89</v>
      </c>
      <c r="AY113" s="19" t="s">
        <v>131</v>
      </c>
      <c r="BE113" s="192">
        <f>IF(N113="základní",J113,0)</f>
        <v>0</v>
      </c>
      <c r="BF113" s="192">
        <f>IF(N113="snížená",J113,0)</f>
        <v>0</v>
      </c>
      <c r="BG113" s="192">
        <f>IF(N113="zákl. přenesená",J113,0)</f>
        <v>0</v>
      </c>
      <c r="BH113" s="192">
        <f>IF(N113="sníž. přenesená",J113,0)</f>
        <v>0</v>
      </c>
      <c r="BI113" s="192">
        <f>IF(N113="nulová",J113,0)</f>
        <v>0</v>
      </c>
      <c r="BJ113" s="19" t="s">
        <v>89</v>
      </c>
      <c r="BK113" s="192">
        <f>ROUND(I113*H113,2)</f>
        <v>0</v>
      </c>
      <c r="BL113" s="19" t="s">
        <v>230</v>
      </c>
      <c r="BM113" s="191" t="s">
        <v>230</v>
      </c>
    </row>
    <row r="114" spans="1:65" s="13" customFormat="1" ht="11.25">
      <c r="B114" s="198"/>
      <c r="C114" s="199"/>
      <c r="D114" s="200" t="s">
        <v>143</v>
      </c>
      <c r="E114" s="201" t="s">
        <v>21</v>
      </c>
      <c r="F114" s="202" t="s">
        <v>345</v>
      </c>
      <c r="G114" s="199"/>
      <c r="H114" s="203">
        <v>3</v>
      </c>
      <c r="I114" s="204"/>
      <c r="J114" s="199"/>
      <c r="K114" s="199"/>
      <c r="L114" s="205"/>
      <c r="M114" s="206"/>
      <c r="N114" s="207"/>
      <c r="O114" s="207"/>
      <c r="P114" s="207"/>
      <c r="Q114" s="207"/>
      <c r="R114" s="207"/>
      <c r="S114" s="207"/>
      <c r="T114" s="208"/>
      <c r="AT114" s="209" t="s">
        <v>143</v>
      </c>
      <c r="AU114" s="209" t="s">
        <v>89</v>
      </c>
      <c r="AV114" s="13" t="s">
        <v>89</v>
      </c>
      <c r="AW114" s="13" t="s">
        <v>34</v>
      </c>
      <c r="AX114" s="13" t="s">
        <v>73</v>
      </c>
      <c r="AY114" s="209" t="s">
        <v>131</v>
      </c>
    </row>
    <row r="115" spans="1:65" s="16" customFormat="1" ht="11.25">
      <c r="B115" s="242"/>
      <c r="C115" s="243"/>
      <c r="D115" s="200" t="s">
        <v>143</v>
      </c>
      <c r="E115" s="244" t="s">
        <v>21</v>
      </c>
      <c r="F115" s="245" t="s">
        <v>320</v>
      </c>
      <c r="G115" s="243"/>
      <c r="H115" s="246">
        <v>3</v>
      </c>
      <c r="I115" s="247"/>
      <c r="J115" s="243"/>
      <c r="K115" s="243"/>
      <c r="L115" s="248"/>
      <c r="M115" s="249"/>
      <c r="N115" s="250"/>
      <c r="O115" s="250"/>
      <c r="P115" s="250"/>
      <c r="Q115" s="250"/>
      <c r="R115" s="250"/>
      <c r="S115" s="250"/>
      <c r="T115" s="251"/>
      <c r="AT115" s="252" t="s">
        <v>143</v>
      </c>
      <c r="AU115" s="252" t="s">
        <v>89</v>
      </c>
      <c r="AV115" s="16" t="s">
        <v>139</v>
      </c>
      <c r="AW115" s="16" t="s">
        <v>34</v>
      </c>
      <c r="AX115" s="16" t="s">
        <v>81</v>
      </c>
      <c r="AY115" s="252" t="s">
        <v>131</v>
      </c>
    </row>
    <row r="116" spans="1:65" s="2" customFormat="1" ht="37.9" customHeight="1">
      <c r="A116" s="36"/>
      <c r="B116" s="37"/>
      <c r="C116" s="180" t="s">
        <v>161</v>
      </c>
      <c r="D116" s="180" t="s">
        <v>134</v>
      </c>
      <c r="E116" s="181" t="s">
        <v>161</v>
      </c>
      <c r="F116" s="182" t="s">
        <v>350</v>
      </c>
      <c r="G116" s="183" t="s">
        <v>339</v>
      </c>
      <c r="H116" s="184">
        <v>4</v>
      </c>
      <c r="I116" s="185"/>
      <c r="J116" s="186">
        <f>ROUND(I116*H116,2)</f>
        <v>0</v>
      </c>
      <c r="K116" s="182" t="s">
        <v>171</v>
      </c>
      <c r="L116" s="41"/>
      <c r="M116" s="187" t="s">
        <v>21</v>
      </c>
      <c r="N116" s="188" t="s">
        <v>45</v>
      </c>
      <c r="O116" s="66"/>
      <c r="P116" s="189">
        <f>O116*H116</f>
        <v>0</v>
      </c>
      <c r="Q116" s="189">
        <v>0</v>
      </c>
      <c r="R116" s="189">
        <f>Q116*H116</f>
        <v>0</v>
      </c>
      <c r="S116" s="189">
        <v>0</v>
      </c>
      <c r="T116" s="190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191" t="s">
        <v>230</v>
      </c>
      <c r="AT116" s="191" t="s">
        <v>134</v>
      </c>
      <c r="AU116" s="191" t="s">
        <v>89</v>
      </c>
      <c r="AY116" s="19" t="s">
        <v>131</v>
      </c>
      <c r="BE116" s="192">
        <f>IF(N116="základní",J116,0)</f>
        <v>0</v>
      </c>
      <c r="BF116" s="192">
        <f>IF(N116="snížená",J116,0)</f>
        <v>0</v>
      </c>
      <c r="BG116" s="192">
        <f>IF(N116="zákl. přenesená",J116,0)</f>
        <v>0</v>
      </c>
      <c r="BH116" s="192">
        <f>IF(N116="sníž. přenesená",J116,0)</f>
        <v>0</v>
      </c>
      <c r="BI116" s="192">
        <f>IF(N116="nulová",J116,0)</f>
        <v>0</v>
      </c>
      <c r="BJ116" s="19" t="s">
        <v>89</v>
      </c>
      <c r="BK116" s="192">
        <f>ROUND(I116*H116,2)</f>
        <v>0</v>
      </c>
      <c r="BL116" s="19" t="s">
        <v>230</v>
      </c>
      <c r="BM116" s="191" t="s">
        <v>241</v>
      </c>
    </row>
    <row r="117" spans="1:65" s="13" customFormat="1" ht="11.25">
      <c r="B117" s="198"/>
      <c r="C117" s="199"/>
      <c r="D117" s="200" t="s">
        <v>143</v>
      </c>
      <c r="E117" s="201" t="s">
        <v>21</v>
      </c>
      <c r="F117" s="202" t="s">
        <v>351</v>
      </c>
      <c r="G117" s="199"/>
      <c r="H117" s="203">
        <v>4</v>
      </c>
      <c r="I117" s="204"/>
      <c r="J117" s="199"/>
      <c r="K117" s="199"/>
      <c r="L117" s="205"/>
      <c r="M117" s="206"/>
      <c r="N117" s="207"/>
      <c r="O117" s="207"/>
      <c r="P117" s="207"/>
      <c r="Q117" s="207"/>
      <c r="R117" s="207"/>
      <c r="S117" s="207"/>
      <c r="T117" s="208"/>
      <c r="AT117" s="209" t="s">
        <v>143</v>
      </c>
      <c r="AU117" s="209" t="s">
        <v>89</v>
      </c>
      <c r="AV117" s="13" t="s">
        <v>89</v>
      </c>
      <c r="AW117" s="13" t="s">
        <v>34</v>
      </c>
      <c r="AX117" s="13" t="s">
        <v>73</v>
      </c>
      <c r="AY117" s="209" t="s">
        <v>131</v>
      </c>
    </row>
    <row r="118" spans="1:65" s="16" customFormat="1" ht="11.25">
      <c r="B118" s="242"/>
      <c r="C118" s="243"/>
      <c r="D118" s="200" t="s">
        <v>143</v>
      </c>
      <c r="E118" s="244" t="s">
        <v>21</v>
      </c>
      <c r="F118" s="245" t="s">
        <v>320</v>
      </c>
      <c r="G118" s="243"/>
      <c r="H118" s="246">
        <v>4</v>
      </c>
      <c r="I118" s="247"/>
      <c r="J118" s="243"/>
      <c r="K118" s="243"/>
      <c r="L118" s="248"/>
      <c r="M118" s="249"/>
      <c r="N118" s="250"/>
      <c r="O118" s="250"/>
      <c r="P118" s="250"/>
      <c r="Q118" s="250"/>
      <c r="R118" s="250"/>
      <c r="S118" s="250"/>
      <c r="T118" s="251"/>
      <c r="AT118" s="252" t="s">
        <v>143</v>
      </c>
      <c r="AU118" s="252" t="s">
        <v>89</v>
      </c>
      <c r="AV118" s="16" t="s">
        <v>139</v>
      </c>
      <c r="AW118" s="16" t="s">
        <v>34</v>
      </c>
      <c r="AX118" s="16" t="s">
        <v>81</v>
      </c>
      <c r="AY118" s="252" t="s">
        <v>131</v>
      </c>
    </row>
    <row r="119" spans="1:65" s="2" customFormat="1" ht="16.5" customHeight="1">
      <c r="A119" s="36"/>
      <c r="B119" s="37"/>
      <c r="C119" s="180" t="s">
        <v>193</v>
      </c>
      <c r="D119" s="180" t="s">
        <v>134</v>
      </c>
      <c r="E119" s="181" t="s">
        <v>193</v>
      </c>
      <c r="F119" s="182" t="s">
        <v>352</v>
      </c>
      <c r="G119" s="183" t="s">
        <v>339</v>
      </c>
      <c r="H119" s="184">
        <v>1</v>
      </c>
      <c r="I119" s="185"/>
      <c r="J119" s="186">
        <f>ROUND(I119*H119,2)</f>
        <v>0</v>
      </c>
      <c r="K119" s="182" t="s">
        <v>171</v>
      </c>
      <c r="L119" s="41"/>
      <c r="M119" s="187" t="s">
        <v>21</v>
      </c>
      <c r="N119" s="188" t="s">
        <v>45</v>
      </c>
      <c r="O119" s="66"/>
      <c r="P119" s="189">
        <f>O119*H119</f>
        <v>0</v>
      </c>
      <c r="Q119" s="189">
        <v>0</v>
      </c>
      <c r="R119" s="189">
        <f>Q119*H119</f>
        <v>0</v>
      </c>
      <c r="S119" s="189">
        <v>0</v>
      </c>
      <c r="T119" s="190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191" t="s">
        <v>230</v>
      </c>
      <c r="AT119" s="191" t="s">
        <v>134</v>
      </c>
      <c r="AU119" s="191" t="s">
        <v>89</v>
      </c>
      <c r="AY119" s="19" t="s">
        <v>131</v>
      </c>
      <c r="BE119" s="192">
        <f>IF(N119="základní",J119,0)</f>
        <v>0</v>
      </c>
      <c r="BF119" s="192">
        <f>IF(N119="snížená",J119,0)</f>
        <v>0</v>
      </c>
      <c r="BG119" s="192">
        <f>IF(N119="zákl. přenesená",J119,0)</f>
        <v>0</v>
      </c>
      <c r="BH119" s="192">
        <f>IF(N119="sníž. přenesená",J119,0)</f>
        <v>0</v>
      </c>
      <c r="BI119" s="192">
        <f>IF(N119="nulová",J119,0)</f>
        <v>0</v>
      </c>
      <c r="BJ119" s="19" t="s">
        <v>89</v>
      </c>
      <c r="BK119" s="192">
        <f>ROUND(I119*H119,2)</f>
        <v>0</v>
      </c>
      <c r="BL119" s="19" t="s">
        <v>230</v>
      </c>
      <c r="BM119" s="191" t="s">
        <v>251</v>
      </c>
    </row>
    <row r="120" spans="1:65" s="13" customFormat="1" ht="11.25">
      <c r="B120" s="198"/>
      <c r="C120" s="199"/>
      <c r="D120" s="200" t="s">
        <v>143</v>
      </c>
      <c r="E120" s="201" t="s">
        <v>21</v>
      </c>
      <c r="F120" s="202" t="s">
        <v>340</v>
      </c>
      <c r="G120" s="199"/>
      <c r="H120" s="203">
        <v>1</v>
      </c>
      <c r="I120" s="204"/>
      <c r="J120" s="199"/>
      <c r="K120" s="199"/>
      <c r="L120" s="205"/>
      <c r="M120" s="206"/>
      <c r="N120" s="207"/>
      <c r="O120" s="207"/>
      <c r="P120" s="207"/>
      <c r="Q120" s="207"/>
      <c r="R120" s="207"/>
      <c r="S120" s="207"/>
      <c r="T120" s="208"/>
      <c r="AT120" s="209" t="s">
        <v>143</v>
      </c>
      <c r="AU120" s="209" t="s">
        <v>89</v>
      </c>
      <c r="AV120" s="13" t="s">
        <v>89</v>
      </c>
      <c r="AW120" s="13" t="s">
        <v>34</v>
      </c>
      <c r="AX120" s="13" t="s">
        <v>73</v>
      </c>
      <c r="AY120" s="209" t="s">
        <v>131</v>
      </c>
    </row>
    <row r="121" spans="1:65" s="16" customFormat="1" ht="11.25">
      <c r="B121" s="242"/>
      <c r="C121" s="243"/>
      <c r="D121" s="200" t="s">
        <v>143</v>
      </c>
      <c r="E121" s="244" t="s">
        <v>21</v>
      </c>
      <c r="F121" s="245" t="s">
        <v>320</v>
      </c>
      <c r="G121" s="243"/>
      <c r="H121" s="246">
        <v>1</v>
      </c>
      <c r="I121" s="247"/>
      <c r="J121" s="243"/>
      <c r="K121" s="243"/>
      <c r="L121" s="248"/>
      <c r="M121" s="249"/>
      <c r="N121" s="250"/>
      <c r="O121" s="250"/>
      <c r="P121" s="250"/>
      <c r="Q121" s="250"/>
      <c r="R121" s="250"/>
      <c r="S121" s="250"/>
      <c r="T121" s="251"/>
      <c r="AT121" s="252" t="s">
        <v>143</v>
      </c>
      <c r="AU121" s="252" t="s">
        <v>89</v>
      </c>
      <c r="AV121" s="16" t="s">
        <v>139</v>
      </c>
      <c r="AW121" s="16" t="s">
        <v>34</v>
      </c>
      <c r="AX121" s="16" t="s">
        <v>81</v>
      </c>
      <c r="AY121" s="252" t="s">
        <v>131</v>
      </c>
    </row>
    <row r="122" spans="1:65" s="2" customFormat="1" ht="16.5" customHeight="1">
      <c r="A122" s="36"/>
      <c r="B122" s="37"/>
      <c r="C122" s="180" t="s">
        <v>199</v>
      </c>
      <c r="D122" s="180" t="s">
        <v>134</v>
      </c>
      <c r="E122" s="181" t="s">
        <v>199</v>
      </c>
      <c r="F122" s="182" t="s">
        <v>353</v>
      </c>
      <c r="G122" s="183" t="s">
        <v>339</v>
      </c>
      <c r="H122" s="184">
        <v>2</v>
      </c>
      <c r="I122" s="185"/>
      <c r="J122" s="186">
        <f>ROUND(I122*H122,2)</f>
        <v>0</v>
      </c>
      <c r="K122" s="182" t="s">
        <v>171</v>
      </c>
      <c r="L122" s="41"/>
      <c r="M122" s="187" t="s">
        <v>21</v>
      </c>
      <c r="N122" s="188" t="s">
        <v>45</v>
      </c>
      <c r="O122" s="66"/>
      <c r="P122" s="189">
        <f>O122*H122</f>
        <v>0</v>
      </c>
      <c r="Q122" s="189">
        <v>0</v>
      </c>
      <c r="R122" s="189">
        <f>Q122*H122</f>
        <v>0</v>
      </c>
      <c r="S122" s="189">
        <v>0</v>
      </c>
      <c r="T122" s="190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191" t="s">
        <v>230</v>
      </c>
      <c r="AT122" s="191" t="s">
        <v>134</v>
      </c>
      <c r="AU122" s="191" t="s">
        <v>89</v>
      </c>
      <c r="AY122" s="19" t="s">
        <v>131</v>
      </c>
      <c r="BE122" s="192">
        <f>IF(N122="základní",J122,0)</f>
        <v>0</v>
      </c>
      <c r="BF122" s="192">
        <f>IF(N122="snížená",J122,0)</f>
        <v>0</v>
      </c>
      <c r="BG122" s="192">
        <f>IF(N122="zákl. přenesená",J122,0)</f>
        <v>0</v>
      </c>
      <c r="BH122" s="192">
        <f>IF(N122="sníž. přenesená",J122,0)</f>
        <v>0</v>
      </c>
      <c r="BI122" s="192">
        <f>IF(N122="nulová",J122,0)</f>
        <v>0</v>
      </c>
      <c r="BJ122" s="19" t="s">
        <v>89</v>
      </c>
      <c r="BK122" s="192">
        <f>ROUND(I122*H122,2)</f>
        <v>0</v>
      </c>
      <c r="BL122" s="19" t="s">
        <v>230</v>
      </c>
      <c r="BM122" s="191" t="s">
        <v>263</v>
      </c>
    </row>
    <row r="123" spans="1:65" s="13" customFormat="1" ht="11.25">
      <c r="B123" s="198"/>
      <c r="C123" s="199"/>
      <c r="D123" s="200" t="s">
        <v>143</v>
      </c>
      <c r="E123" s="201" t="s">
        <v>21</v>
      </c>
      <c r="F123" s="202" t="s">
        <v>343</v>
      </c>
      <c r="G123" s="199"/>
      <c r="H123" s="203">
        <v>2</v>
      </c>
      <c r="I123" s="204"/>
      <c r="J123" s="199"/>
      <c r="K123" s="199"/>
      <c r="L123" s="205"/>
      <c r="M123" s="206"/>
      <c r="N123" s="207"/>
      <c r="O123" s="207"/>
      <c r="P123" s="207"/>
      <c r="Q123" s="207"/>
      <c r="R123" s="207"/>
      <c r="S123" s="207"/>
      <c r="T123" s="208"/>
      <c r="AT123" s="209" t="s">
        <v>143</v>
      </c>
      <c r="AU123" s="209" t="s">
        <v>89</v>
      </c>
      <c r="AV123" s="13" t="s">
        <v>89</v>
      </c>
      <c r="AW123" s="13" t="s">
        <v>34</v>
      </c>
      <c r="AX123" s="13" t="s">
        <v>73</v>
      </c>
      <c r="AY123" s="209" t="s">
        <v>131</v>
      </c>
    </row>
    <row r="124" spans="1:65" s="16" customFormat="1" ht="11.25">
      <c r="B124" s="242"/>
      <c r="C124" s="243"/>
      <c r="D124" s="200" t="s">
        <v>143</v>
      </c>
      <c r="E124" s="244" t="s">
        <v>21</v>
      </c>
      <c r="F124" s="245" t="s">
        <v>320</v>
      </c>
      <c r="G124" s="243"/>
      <c r="H124" s="246">
        <v>2</v>
      </c>
      <c r="I124" s="247"/>
      <c r="J124" s="243"/>
      <c r="K124" s="243"/>
      <c r="L124" s="248"/>
      <c r="M124" s="249"/>
      <c r="N124" s="250"/>
      <c r="O124" s="250"/>
      <c r="P124" s="250"/>
      <c r="Q124" s="250"/>
      <c r="R124" s="250"/>
      <c r="S124" s="250"/>
      <c r="T124" s="251"/>
      <c r="AT124" s="252" t="s">
        <v>143</v>
      </c>
      <c r="AU124" s="252" t="s">
        <v>89</v>
      </c>
      <c r="AV124" s="16" t="s">
        <v>139</v>
      </c>
      <c r="AW124" s="16" t="s">
        <v>34</v>
      </c>
      <c r="AX124" s="16" t="s">
        <v>81</v>
      </c>
      <c r="AY124" s="252" t="s">
        <v>131</v>
      </c>
    </row>
    <row r="125" spans="1:65" s="2" customFormat="1" ht="16.5" customHeight="1">
      <c r="A125" s="36"/>
      <c r="B125" s="37"/>
      <c r="C125" s="180" t="s">
        <v>204</v>
      </c>
      <c r="D125" s="180" t="s">
        <v>134</v>
      </c>
      <c r="E125" s="181" t="s">
        <v>204</v>
      </c>
      <c r="F125" s="182" t="s">
        <v>354</v>
      </c>
      <c r="G125" s="183" t="s">
        <v>339</v>
      </c>
      <c r="H125" s="184">
        <v>1</v>
      </c>
      <c r="I125" s="185"/>
      <c r="J125" s="186">
        <f>ROUND(I125*H125,2)</f>
        <v>0</v>
      </c>
      <c r="K125" s="182" t="s">
        <v>171</v>
      </c>
      <c r="L125" s="41"/>
      <c r="M125" s="187" t="s">
        <v>21</v>
      </c>
      <c r="N125" s="188" t="s">
        <v>45</v>
      </c>
      <c r="O125" s="66"/>
      <c r="P125" s="189">
        <f>O125*H125</f>
        <v>0</v>
      </c>
      <c r="Q125" s="189">
        <v>0</v>
      </c>
      <c r="R125" s="189">
        <f>Q125*H125</f>
        <v>0</v>
      </c>
      <c r="S125" s="189">
        <v>0</v>
      </c>
      <c r="T125" s="190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191" t="s">
        <v>230</v>
      </c>
      <c r="AT125" s="191" t="s">
        <v>134</v>
      </c>
      <c r="AU125" s="191" t="s">
        <v>89</v>
      </c>
      <c r="AY125" s="19" t="s">
        <v>131</v>
      </c>
      <c r="BE125" s="192">
        <f>IF(N125="základní",J125,0)</f>
        <v>0</v>
      </c>
      <c r="BF125" s="192">
        <f>IF(N125="snížená",J125,0)</f>
        <v>0</v>
      </c>
      <c r="BG125" s="192">
        <f>IF(N125="zákl. přenesená",J125,0)</f>
        <v>0</v>
      </c>
      <c r="BH125" s="192">
        <f>IF(N125="sníž. přenesená",J125,0)</f>
        <v>0</v>
      </c>
      <c r="BI125" s="192">
        <f>IF(N125="nulová",J125,0)</f>
        <v>0</v>
      </c>
      <c r="BJ125" s="19" t="s">
        <v>89</v>
      </c>
      <c r="BK125" s="192">
        <f>ROUND(I125*H125,2)</f>
        <v>0</v>
      </c>
      <c r="BL125" s="19" t="s">
        <v>230</v>
      </c>
      <c r="BM125" s="191" t="s">
        <v>275</v>
      </c>
    </row>
    <row r="126" spans="1:65" s="13" customFormat="1" ht="11.25">
      <c r="B126" s="198"/>
      <c r="C126" s="199"/>
      <c r="D126" s="200" t="s">
        <v>143</v>
      </c>
      <c r="E126" s="201" t="s">
        <v>21</v>
      </c>
      <c r="F126" s="202" t="s">
        <v>340</v>
      </c>
      <c r="G126" s="199"/>
      <c r="H126" s="203">
        <v>1</v>
      </c>
      <c r="I126" s="204"/>
      <c r="J126" s="199"/>
      <c r="K126" s="199"/>
      <c r="L126" s="205"/>
      <c r="M126" s="206"/>
      <c r="N126" s="207"/>
      <c r="O126" s="207"/>
      <c r="P126" s="207"/>
      <c r="Q126" s="207"/>
      <c r="R126" s="207"/>
      <c r="S126" s="207"/>
      <c r="T126" s="208"/>
      <c r="AT126" s="209" t="s">
        <v>143</v>
      </c>
      <c r="AU126" s="209" t="s">
        <v>89</v>
      </c>
      <c r="AV126" s="13" t="s">
        <v>89</v>
      </c>
      <c r="AW126" s="13" t="s">
        <v>34</v>
      </c>
      <c r="AX126" s="13" t="s">
        <v>73</v>
      </c>
      <c r="AY126" s="209" t="s">
        <v>131</v>
      </c>
    </row>
    <row r="127" spans="1:65" s="16" customFormat="1" ht="11.25">
      <c r="B127" s="242"/>
      <c r="C127" s="243"/>
      <c r="D127" s="200" t="s">
        <v>143</v>
      </c>
      <c r="E127" s="244" t="s">
        <v>21</v>
      </c>
      <c r="F127" s="245" t="s">
        <v>320</v>
      </c>
      <c r="G127" s="243"/>
      <c r="H127" s="246">
        <v>1</v>
      </c>
      <c r="I127" s="247"/>
      <c r="J127" s="243"/>
      <c r="K127" s="243"/>
      <c r="L127" s="248"/>
      <c r="M127" s="249"/>
      <c r="N127" s="250"/>
      <c r="O127" s="250"/>
      <c r="P127" s="250"/>
      <c r="Q127" s="250"/>
      <c r="R127" s="250"/>
      <c r="S127" s="250"/>
      <c r="T127" s="251"/>
      <c r="AT127" s="252" t="s">
        <v>143</v>
      </c>
      <c r="AU127" s="252" t="s">
        <v>89</v>
      </c>
      <c r="AV127" s="16" t="s">
        <v>139</v>
      </c>
      <c r="AW127" s="16" t="s">
        <v>34</v>
      </c>
      <c r="AX127" s="16" t="s">
        <v>81</v>
      </c>
      <c r="AY127" s="252" t="s">
        <v>131</v>
      </c>
    </row>
    <row r="128" spans="1:65" s="2" customFormat="1" ht="16.5" customHeight="1">
      <c r="A128" s="36"/>
      <c r="B128" s="37"/>
      <c r="C128" s="180" t="s">
        <v>209</v>
      </c>
      <c r="D128" s="180" t="s">
        <v>134</v>
      </c>
      <c r="E128" s="181" t="s">
        <v>209</v>
      </c>
      <c r="F128" s="182" t="s">
        <v>355</v>
      </c>
      <c r="G128" s="183" t="s">
        <v>339</v>
      </c>
      <c r="H128" s="184">
        <v>2</v>
      </c>
      <c r="I128" s="185"/>
      <c r="J128" s="186">
        <f>ROUND(I128*H128,2)</f>
        <v>0</v>
      </c>
      <c r="K128" s="182" t="s">
        <v>171</v>
      </c>
      <c r="L128" s="41"/>
      <c r="M128" s="187" t="s">
        <v>21</v>
      </c>
      <c r="N128" s="188" t="s">
        <v>45</v>
      </c>
      <c r="O128" s="66"/>
      <c r="P128" s="189">
        <f>O128*H128</f>
        <v>0</v>
      </c>
      <c r="Q128" s="189">
        <v>0</v>
      </c>
      <c r="R128" s="189">
        <f>Q128*H128</f>
        <v>0</v>
      </c>
      <c r="S128" s="189">
        <v>0</v>
      </c>
      <c r="T128" s="190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91" t="s">
        <v>230</v>
      </c>
      <c r="AT128" s="191" t="s">
        <v>134</v>
      </c>
      <c r="AU128" s="191" t="s">
        <v>89</v>
      </c>
      <c r="AY128" s="19" t="s">
        <v>131</v>
      </c>
      <c r="BE128" s="192">
        <f>IF(N128="základní",J128,0)</f>
        <v>0</v>
      </c>
      <c r="BF128" s="192">
        <f>IF(N128="snížená",J128,0)</f>
        <v>0</v>
      </c>
      <c r="BG128" s="192">
        <f>IF(N128="zákl. přenesená",J128,0)</f>
        <v>0</v>
      </c>
      <c r="BH128" s="192">
        <f>IF(N128="sníž. přenesená",J128,0)</f>
        <v>0</v>
      </c>
      <c r="BI128" s="192">
        <f>IF(N128="nulová",J128,0)</f>
        <v>0</v>
      </c>
      <c r="BJ128" s="19" t="s">
        <v>89</v>
      </c>
      <c r="BK128" s="192">
        <f>ROUND(I128*H128,2)</f>
        <v>0</v>
      </c>
      <c r="BL128" s="19" t="s">
        <v>230</v>
      </c>
      <c r="BM128" s="191" t="s">
        <v>286</v>
      </c>
    </row>
    <row r="129" spans="1:65" s="13" customFormat="1" ht="11.25">
      <c r="B129" s="198"/>
      <c r="C129" s="199"/>
      <c r="D129" s="200" t="s">
        <v>143</v>
      </c>
      <c r="E129" s="201" t="s">
        <v>21</v>
      </c>
      <c r="F129" s="202" t="s">
        <v>343</v>
      </c>
      <c r="G129" s="199"/>
      <c r="H129" s="203">
        <v>2</v>
      </c>
      <c r="I129" s="204"/>
      <c r="J129" s="199"/>
      <c r="K129" s="199"/>
      <c r="L129" s="205"/>
      <c r="M129" s="206"/>
      <c r="N129" s="207"/>
      <c r="O129" s="207"/>
      <c r="P129" s="207"/>
      <c r="Q129" s="207"/>
      <c r="R129" s="207"/>
      <c r="S129" s="207"/>
      <c r="T129" s="208"/>
      <c r="AT129" s="209" t="s">
        <v>143</v>
      </c>
      <c r="AU129" s="209" t="s">
        <v>89</v>
      </c>
      <c r="AV129" s="13" t="s">
        <v>89</v>
      </c>
      <c r="AW129" s="13" t="s">
        <v>34</v>
      </c>
      <c r="AX129" s="13" t="s">
        <v>73</v>
      </c>
      <c r="AY129" s="209" t="s">
        <v>131</v>
      </c>
    </row>
    <row r="130" spans="1:65" s="16" customFormat="1" ht="11.25">
      <c r="B130" s="242"/>
      <c r="C130" s="243"/>
      <c r="D130" s="200" t="s">
        <v>143</v>
      </c>
      <c r="E130" s="244" t="s">
        <v>21</v>
      </c>
      <c r="F130" s="245" t="s">
        <v>320</v>
      </c>
      <c r="G130" s="243"/>
      <c r="H130" s="246">
        <v>2</v>
      </c>
      <c r="I130" s="247"/>
      <c r="J130" s="243"/>
      <c r="K130" s="243"/>
      <c r="L130" s="248"/>
      <c r="M130" s="249"/>
      <c r="N130" s="250"/>
      <c r="O130" s="250"/>
      <c r="P130" s="250"/>
      <c r="Q130" s="250"/>
      <c r="R130" s="250"/>
      <c r="S130" s="250"/>
      <c r="T130" s="251"/>
      <c r="AT130" s="252" t="s">
        <v>143</v>
      </c>
      <c r="AU130" s="252" t="s">
        <v>89</v>
      </c>
      <c r="AV130" s="16" t="s">
        <v>139</v>
      </c>
      <c r="AW130" s="16" t="s">
        <v>34</v>
      </c>
      <c r="AX130" s="16" t="s">
        <v>81</v>
      </c>
      <c r="AY130" s="252" t="s">
        <v>131</v>
      </c>
    </row>
    <row r="131" spans="1:65" s="2" customFormat="1" ht="16.5" customHeight="1">
      <c r="A131" s="36"/>
      <c r="B131" s="37"/>
      <c r="C131" s="180" t="s">
        <v>215</v>
      </c>
      <c r="D131" s="180" t="s">
        <v>134</v>
      </c>
      <c r="E131" s="181" t="s">
        <v>215</v>
      </c>
      <c r="F131" s="182" t="s">
        <v>356</v>
      </c>
      <c r="G131" s="183" t="s">
        <v>339</v>
      </c>
      <c r="H131" s="184">
        <v>6</v>
      </c>
      <c r="I131" s="185"/>
      <c r="J131" s="186">
        <f>ROUND(I131*H131,2)</f>
        <v>0</v>
      </c>
      <c r="K131" s="182" t="s">
        <v>171</v>
      </c>
      <c r="L131" s="41"/>
      <c r="M131" s="187" t="s">
        <v>21</v>
      </c>
      <c r="N131" s="188" t="s">
        <v>45</v>
      </c>
      <c r="O131" s="66"/>
      <c r="P131" s="189">
        <f>O131*H131</f>
        <v>0</v>
      </c>
      <c r="Q131" s="189">
        <v>0</v>
      </c>
      <c r="R131" s="189">
        <f>Q131*H131</f>
        <v>0</v>
      </c>
      <c r="S131" s="189">
        <v>0</v>
      </c>
      <c r="T131" s="190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91" t="s">
        <v>230</v>
      </c>
      <c r="AT131" s="191" t="s">
        <v>134</v>
      </c>
      <c r="AU131" s="191" t="s">
        <v>89</v>
      </c>
      <c r="AY131" s="19" t="s">
        <v>131</v>
      </c>
      <c r="BE131" s="192">
        <f>IF(N131="základní",J131,0)</f>
        <v>0</v>
      </c>
      <c r="BF131" s="192">
        <f>IF(N131="snížená",J131,0)</f>
        <v>0</v>
      </c>
      <c r="BG131" s="192">
        <f>IF(N131="zákl. přenesená",J131,0)</f>
        <v>0</v>
      </c>
      <c r="BH131" s="192">
        <f>IF(N131="sníž. přenesená",J131,0)</f>
        <v>0</v>
      </c>
      <c r="BI131" s="192">
        <f>IF(N131="nulová",J131,0)</f>
        <v>0</v>
      </c>
      <c r="BJ131" s="19" t="s">
        <v>89</v>
      </c>
      <c r="BK131" s="192">
        <f>ROUND(I131*H131,2)</f>
        <v>0</v>
      </c>
      <c r="BL131" s="19" t="s">
        <v>230</v>
      </c>
      <c r="BM131" s="191" t="s">
        <v>298</v>
      </c>
    </row>
    <row r="132" spans="1:65" s="13" customFormat="1" ht="11.25">
      <c r="B132" s="198"/>
      <c r="C132" s="199"/>
      <c r="D132" s="200" t="s">
        <v>143</v>
      </c>
      <c r="E132" s="201" t="s">
        <v>21</v>
      </c>
      <c r="F132" s="202" t="s">
        <v>357</v>
      </c>
      <c r="G132" s="199"/>
      <c r="H132" s="203">
        <v>6</v>
      </c>
      <c r="I132" s="204"/>
      <c r="J132" s="199"/>
      <c r="K132" s="199"/>
      <c r="L132" s="205"/>
      <c r="M132" s="206"/>
      <c r="N132" s="207"/>
      <c r="O132" s="207"/>
      <c r="P132" s="207"/>
      <c r="Q132" s="207"/>
      <c r="R132" s="207"/>
      <c r="S132" s="207"/>
      <c r="T132" s="208"/>
      <c r="AT132" s="209" t="s">
        <v>143</v>
      </c>
      <c r="AU132" s="209" t="s">
        <v>89</v>
      </c>
      <c r="AV132" s="13" t="s">
        <v>89</v>
      </c>
      <c r="AW132" s="13" t="s">
        <v>34</v>
      </c>
      <c r="AX132" s="13" t="s">
        <v>73</v>
      </c>
      <c r="AY132" s="209" t="s">
        <v>131</v>
      </c>
    </row>
    <row r="133" spans="1:65" s="16" customFormat="1" ht="11.25">
      <c r="B133" s="242"/>
      <c r="C133" s="243"/>
      <c r="D133" s="200" t="s">
        <v>143</v>
      </c>
      <c r="E133" s="244" t="s">
        <v>21</v>
      </c>
      <c r="F133" s="245" t="s">
        <v>320</v>
      </c>
      <c r="G133" s="243"/>
      <c r="H133" s="246">
        <v>6</v>
      </c>
      <c r="I133" s="247"/>
      <c r="J133" s="243"/>
      <c r="K133" s="243"/>
      <c r="L133" s="248"/>
      <c r="M133" s="249"/>
      <c r="N133" s="250"/>
      <c r="O133" s="250"/>
      <c r="P133" s="250"/>
      <c r="Q133" s="250"/>
      <c r="R133" s="250"/>
      <c r="S133" s="250"/>
      <c r="T133" s="251"/>
      <c r="AT133" s="252" t="s">
        <v>143</v>
      </c>
      <c r="AU133" s="252" t="s">
        <v>89</v>
      </c>
      <c r="AV133" s="16" t="s">
        <v>139</v>
      </c>
      <c r="AW133" s="16" t="s">
        <v>34</v>
      </c>
      <c r="AX133" s="16" t="s">
        <v>81</v>
      </c>
      <c r="AY133" s="252" t="s">
        <v>131</v>
      </c>
    </row>
    <row r="134" spans="1:65" s="2" customFormat="1" ht="16.5" customHeight="1">
      <c r="A134" s="36"/>
      <c r="B134" s="37"/>
      <c r="C134" s="180" t="s">
        <v>8</v>
      </c>
      <c r="D134" s="180" t="s">
        <v>134</v>
      </c>
      <c r="E134" s="181" t="s">
        <v>8</v>
      </c>
      <c r="F134" s="182" t="s">
        <v>358</v>
      </c>
      <c r="G134" s="183" t="s">
        <v>339</v>
      </c>
      <c r="H134" s="184">
        <v>8</v>
      </c>
      <c r="I134" s="185"/>
      <c r="J134" s="186">
        <f>ROUND(I134*H134,2)</f>
        <v>0</v>
      </c>
      <c r="K134" s="182" t="s">
        <v>171</v>
      </c>
      <c r="L134" s="41"/>
      <c r="M134" s="187" t="s">
        <v>21</v>
      </c>
      <c r="N134" s="188" t="s">
        <v>45</v>
      </c>
      <c r="O134" s="66"/>
      <c r="P134" s="189">
        <f>O134*H134</f>
        <v>0</v>
      </c>
      <c r="Q134" s="189">
        <v>0</v>
      </c>
      <c r="R134" s="189">
        <f>Q134*H134</f>
        <v>0</v>
      </c>
      <c r="S134" s="189">
        <v>0</v>
      </c>
      <c r="T134" s="190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91" t="s">
        <v>230</v>
      </c>
      <c r="AT134" s="191" t="s">
        <v>134</v>
      </c>
      <c r="AU134" s="191" t="s">
        <v>89</v>
      </c>
      <c r="AY134" s="19" t="s">
        <v>131</v>
      </c>
      <c r="BE134" s="192">
        <f>IF(N134="základní",J134,0)</f>
        <v>0</v>
      </c>
      <c r="BF134" s="192">
        <f>IF(N134="snížená",J134,0)</f>
        <v>0</v>
      </c>
      <c r="BG134" s="192">
        <f>IF(N134="zákl. přenesená",J134,0)</f>
        <v>0</v>
      </c>
      <c r="BH134" s="192">
        <f>IF(N134="sníž. přenesená",J134,0)</f>
        <v>0</v>
      </c>
      <c r="BI134" s="192">
        <f>IF(N134="nulová",J134,0)</f>
        <v>0</v>
      </c>
      <c r="BJ134" s="19" t="s">
        <v>89</v>
      </c>
      <c r="BK134" s="192">
        <f>ROUND(I134*H134,2)</f>
        <v>0</v>
      </c>
      <c r="BL134" s="19" t="s">
        <v>230</v>
      </c>
      <c r="BM134" s="191" t="s">
        <v>311</v>
      </c>
    </row>
    <row r="135" spans="1:65" s="13" customFormat="1" ht="11.25">
      <c r="B135" s="198"/>
      <c r="C135" s="199"/>
      <c r="D135" s="200" t="s">
        <v>143</v>
      </c>
      <c r="E135" s="201" t="s">
        <v>21</v>
      </c>
      <c r="F135" s="202" t="s">
        <v>359</v>
      </c>
      <c r="G135" s="199"/>
      <c r="H135" s="203">
        <v>8</v>
      </c>
      <c r="I135" s="204"/>
      <c r="J135" s="199"/>
      <c r="K135" s="199"/>
      <c r="L135" s="205"/>
      <c r="M135" s="206"/>
      <c r="N135" s="207"/>
      <c r="O135" s="207"/>
      <c r="P135" s="207"/>
      <c r="Q135" s="207"/>
      <c r="R135" s="207"/>
      <c r="S135" s="207"/>
      <c r="T135" s="208"/>
      <c r="AT135" s="209" t="s">
        <v>143</v>
      </c>
      <c r="AU135" s="209" t="s">
        <v>89</v>
      </c>
      <c r="AV135" s="13" t="s">
        <v>89</v>
      </c>
      <c r="AW135" s="13" t="s">
        <v>34</v>
      </c>
      <c r="AX135" s="13" t="s">
        <v>73</v>
      </c>
      <c r="AY135" s="209" t="s">
        <v>131</v>
      </c>
    </row>
    <row r="136" spans="1:65" s="16" customFormat="1" ht="11.25">
      <c r="B136" s="242"/>
      <c r="C136" s="243"/>
      <c r="D136" s="200" t="s">
        <v>143</v>
      </c>
      <c r="E136" s="244" t="s">
        <v>21</v>
      </c>
      <c r="F136" s="245" t="s">
        <v>320</v>
      </c>
      <c r="G136" s="243"/>
      <c r="H136" s="246">
        <v>8</v>
      </c>
      <c r="I136" s="247"/>
      <c r="J136" s="243"/>
      <c r="K136" s="243"/>
      <c r="L136" s="248"/>
      <c r="M136" s="249"/>
      <c r="N136" s="250"/>
      <c r="O136" s="250"/>
      <c r="P136" s="250"/>
      <c r="Q136" s="250"/>
      <c r="R136" s="250"/>
      <c r="S136" s="250"/>
      <c r="T136" s="251"/>
      <c r="AT136" s="252" t="s">
        <v>143</v>
      </c>
      <c r="AU136" s="252" t="s">
        <v>89</v>
      </c>
      <c r="AV136" s="16" t="s">
        <v>139</v>
      </c>
      <c r="AW136" s="16" t="s">
        <v>34</v>
      </c>
      <c r="AX136" s="16" t="s">
        <v>81</v>
      </c>
      <c r="AY136" s="252" t="s">
        <v>131</v>
      </c>
    </row>
    <row r="137" spans="1:65" s="2" customFormat="1" ht="16.5" customHeight="1">
      <c r="A137" s="36"/>
      <c r="B137" s="37"/>
      <c r="C137" s="180" t="s">
        <v>230</v>
      </c>
      <c r="D137" s="180" t="s">
        <v>134</v>
      </c>
      <c r="E137" s="181" t="s">
        <v>230</v>
      </c>
      <c r="F137" s="182" t="s">
        <v>360</v>
      </c>
      <c r="G137" s="183" t="s">
        <v>339</v>
      </c>
      <c r="H137" s="184">
        <v>1</v>
      </c>
      <c r="I137" s="185"/>
      <c r="J137" s="186">
        <f>ROUND(I137*H137,2)</f>
        <v>0</v>
      </c>
      <c r="K137" s="182" t="s">
        <v>171</v>
      </c>
      <c r="L137" s="41"/>
      <c r="M137" s="187" t="s">
        <v>21</v>
      </c>
      <c r="N137" s="188" t="s">
        <v>45</v>
      </c>
      <c r="O137" s="66"/>
      <c r="P137" s="189">
        <f>O137*H137</f>
        <v>0</v>
      </c>
      <c r="Q137" s="189">
        <v>0</v>
      </c>
      <c r="R137" s="189">
        <f>Q137*H137</f>
        <v>0</v>
      </c>
      <c r="S137" s="189">
        <v>0</v>
      </c>
      <c r="T137" s="190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91" t="s">
        <v>230</v>
      </c>
      <c r="AT137" s="191" t="s">
        <v>134</v>
      </c>
      <c r="AU137" s="191" t="s">
        <v>89</v>
      </c>
      <c r="AY137" s="19" t="s">
        <v>131</v>
      </c>
      <c r="BE137" s="192">
        <f>IF(N137="základní",J137,0)</f>
        <v>0</v>
      </c>
      <c r="BF137" s="192">
        <f>IF(N137="snížená",J137,0)</f>
        <v>0</v>
      </c>
      <c r="BG137" s="192">
        <f>IF(N137="zákl. přenesená",J137,0)</f>
        <v>0</v>
      </c>
      <c r="BH137" s="192">
        <f>IF(N137="sníž. přenesená",J137,0)</f>
        <v>0</v>
      </c>
      <c r="BI137" s="192">
        <f>IF(N137="nulová",J137,0)</f>
        <v>0</v>
      </c>
      <c r="BJ137" s="19" t="s">
        <v>89</v>
      </c>
      <c r="BK137" s="192">
        <f>ROUND(I137*H137,2)</f>
        <v>0</v>
      </c>
      <c r="BL137" s="19" t="s">
        <v>230</v>
      </c>
      <c r="BM137" s="191" t="s">
        <v>296</v>
      </c>
    </row>
    <row r="138" spans="1:65" s="13" customFormat="1" ht="11.25">
      <c r="B138" s="198"/>
      <c r="C138" s="199"/>
      <c r="D138" s="200" t="s">
        <v>143</v>
      </c>
      <c r="E138" s="201" t="s">
        <v>21</v>
      </c>
      <c r="F138" s="202" t="s">
        <v>340</v>
      </c>
      <c r="G138" s="199"/>
      <c r="H138" s="203">
        <v>1</v>
      </c>
      <c r="I138" s="204"/>
      <c r="J138" s="199"/>
      <c r="K138" s="199"/>
      <c r="L138" s="205"/>
      <c r="M138" s="206"/>
      <c r="N138" s="207"/>
      <c r="O138" s="207"/>
      <c r="P138" s="207"/>
      <c r="Q138" s="207"/>
      <c r="R138" s="207"/>
      <c r="S138" s="207"/>
      <c r="T138" s="208"/>
      <c r="AT138" s="209" t="s">
        <v>143</v>
      </c>
      <c r="AU138" s="209" t="s">
        <v>89</v>
      </c>
      <c r="AV138" s="13" t="s">
        <v>89</v>
      </c>
      <c r="AW138" s="13" t="s">
        <v>34</v>
      </c>
      <c r="AX138" s="13" t="s">
        <v>73</v>
      </c>
      <c r="AY138" s="209" t="s">
        <v>131</v>
      </c>
    </row>
    <row r="139" spans="1:65" s="16" customFormat="1" ht="11.25">
      <c r="B139" s="242"/>
      <c r="C139" s="243"/>
      <c r="D139" s="200" t="s">
        <v>143</v>
      </c>
      <c r="E139" s="244" t="s">
        <v>21</v>
      </c>
      <c r="F139" s="245" t="s">
        <v>320</v>
      </c>
      <c r="G139" s="243"/>
      <c r="H139" s="246">
        <v>1</v>
      </c>
      <c r="I139" s="247"/>
      <c r="J139" s="243"/>
      <c r="K139" s="243"/>
      <c r="L139" s="248"/>
      <c r="M139" s="249"/>
      <c r="N139" s="250"/>
      <c r="O139" s="250"/>
      <c r="P139" s="250"/>
      <c r="Q139" s="250"/>
      <c r="R139" s="250"/>
      <c r="S139" s="250"/>
      <c r="T139" s="251"/>
      <c r="AT139" s="252" t="s">
        <v>143</v>
      </c>
      <c r="AU139" s="252" t="s">
        <v>89</v>
      </c>
      <c r="AV139" s="16" t="s">
        <v>139</v>
      </c>
      <c r="AW139" s="16" t="s">
        <v>34</v>
      </c>
      <c r="AX139" s="16" t="s">
        <v>81</v>
      </c>
      <c r="AY139" s="252" t="s">
        <v>131</v>
      </c>
    </row>
    <row r="140" spans="1:65" s="2" customFormat="1" ht="16.5" customHeight="1">
      <c r="A140" s="36"/>
      <c r="B140" s="37"/>
      <c r="C140" s="180" t="s">
        <v>236</v>
      </c>
      <c r="D140" s="180" t="s">
        <v>134</v>
      </c>
      <c r="E140" s="181" t="s">
        <v>236</v>
      </c>
      <c r="F140" s="182" t="s">
        <v>361</v>
      </c>
      <c r="G140" s="183" t="s">
        <v>339</v>
      </c>
      <c r="H140" s="184">
        <v>10</v>
      </c>
      <c r="I140" s="185"/>
      <c r="J140" s="186">
        <f>ROUND(I140*H140,2)</f>
        <v>0</v>
      </c>
      <c r="K140" s="182" t="s">
        <v>171</v>
      </c>
      <c r="L140" s="41"/>
      <c r="M140" s="187" t="s">
        <v>21</v>
      </c>
      <c r="N140" s="188" t="s">
        <v>45</v>
      </c>
      <c r="O140" s="66"/>
      <c r="P140" s="189">
        <f>O140*H140</f>
        <v>0</v>
      </c>
      <c r="Q140" s="189">
        <v>0</v>
      </c>
      <c r="R140" s="189">
        <f>Q140*H140</f>
        <v>0</v>
      </c>
      <c r="S140" s="189">
        <v>0</v>
      </c>
      <c r="T140" s="190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191" t="s">
        <v>230</v>
      </c>
      <c r="AT140" s="191" t="s">
        <v>134</v>
      </c>
      <c r="AU140" s="191" t="s">
        <v>89</v>
      </c>
      <c r="AY140" s="19" t="s">
        <v>131</v>
      </c>
      <c r="BE140" s="192">
        <f>IF(N140="základní",J140,0)</f>
        <v>0</v>
      </c>
      <c r="BF140" s="192">
        <f>IF(N140="snížená",J140,0)</f>
        <v>0</v>
      </c>
      <c r="BG140" s="192">
        <f>IF(N140="zákl. přenesená",J140,0)</f>
        <v>0</v>
      </c>
      <c r="BH140" s="192">
        <f>IF(N140="sníž. přenesená",J140,0)</f>
        <v>0</v>
      </c>
      <c r="BI140" s="192">
        <f>IF(N140="nulová",J140,0)</f>
        <v>0</v>
      </c>
      <c r="BJ140" s="19" t="s">
        <v>89</v>
      </c>
      <c r="BK140" s="192">
        <f>ROUND(I140*H140,2)</f>
        <v>0</v>
      </c>
      <c r="BL140" s="19" t="s">
        <v>230</v>
      </c>
      <c r="BM140" s="191" t="s">
        <v>362</v>
      </c>
    </row>
    <row r="141" spans="1:65" s="13" customFormat="1" ht="11.25">
      <c r="B141" s="198"/>
      <c r="C141" s="199"/>
      <c r="D141" s="200" t="s">
        <v>143</v>
      </c>
      <c r="E141" s="201" t="s">
        <v>21</v>
      </c>
      <c r="F141" s="202" t="s">
        <v>363</v>
      </c>
      <c r="G141" s="199"/>
      <c r="H141" s="203">
        <v>10</v>
      </c>
      <c r="I141" s="204"/>
      <c r="J141" s="199"/>
      <c r="K141" s="199"/>
      <c r="L141" s="205"/>
      <c r="M141" s="206"/>
      <c r="N141" s="207"/>
      <c r="O141" s="207"/>
      <c r="P141" s="207"/>
      <c r="Q141" s="207"/>
      <c r="R141" s="207"/>
      <c r="S141" s="207"/>
      <c r="T141" s="208"/>
      <c r="AT141" s="209" t="s">
        <v>143</v>
      </c>
      <c r="AU141" s="209" t="s">
        <v>89</v>
      </c>
      <c r="AV141" s="13" t="s">
        <v>89</v>
      </c>
      <c r="AW141" s="13" t="s">
        <v>34</v>
      </c>
      <c r="AX141" s="13" t="s">
        <v>73</v>
      </c>
      <c r="AY141" s="209" t="s">
        <v>131</v>
      </c>
    </row>
    <row r="142" spans="1:65" s="16" customFormat="1" ht="11.25">
      <c r="B142" s="242"/>
      <c r="C142" s="243"/>
      <c r="D142" s="200" t="s">
        <v>143</v>
      </c>
      <c r="E142" s="244" t="s">
        <v>21</v>
      </c>
      <c r="F142" s="245" t="s">
        <v>320</v>
      </c>
      <c r="G142" s="243"/>
      <c r="H142" s="246">
        <v>10</v>
      </c>
      <c r="I142" s="247"/>
      <c r="J142" s="243"/>
      <c r="K142" s="243"/>
      <c r="L142" s="248"/>
      <c r="M142" s="249"/>
      <c r="N142" s="250"/>
      <c r="O142" s="250"/>
      <c r="P142" s="250"/>
      <c r="Q142" s="250"/>
      <c r="R142" s="250"/>
      <c r="S142" s="250"/>
      <c r="T142" s="251"/>
      <c r="AT142" s="252" t="s">
        <v>143</v>
      </c>
      <c r="AU142" s="252" t="s">
        <v>89</v>
      </c>
      <c r="AV142" s="16" t="s">
        <v>139</v>
      </c>
      <c r="AW142" s="16" t="s">
        <v>34</v>
      </c>
      <c r="AX142" s="16" t="s">
        <v>81</v>
      </c>
      <c r="AY142" s="252" t="s">
        <v>131</v>
      </c>
    </row>
    <row r="143" spans="1:65" s="2" customFormat="1" ht="16.5" customHeight="1">
      <c r="A143" s="36"/>
      <c r="B143" s="37"/>
      <c r="C143" s="180" t="s">
        <v>241</v>
      </c>
      <c r="D143" s="180" t="s">
        <v>134</v>
      </c>
      <c r="E143" s="181" t="s">
        <v>241</v>
      </c>
      <c r="F143" s="182" t="s">
        <v>364</v>
      </c>
      <c r="G143" s="183" t="s">
        <v>339</v>
      </c>
      <c r="H143" s="184">
        <v>223</v>
      </c>
      <c r="I143" s="185"/>
      <c r="J143" s="186">
        <f>ROUND(I143*H143,2)</f>
        <v>0</v>
      </c>
      <c r="K143" s="182" t="s">
        <v>171</v>
      </c>
      <c r="L143" s="41"/>
      <c r="M143" s="187" t="s">
        <v>21</v>
      </c>
      <c r="N143" s="188" t="s">
        <v>45</v>
      </c>
      <c r="O143" s="66"/>
      <c r="P143" s="189">
        <f>O143*H143</f>
        <v>0</v>
      </c>
      <c r="Q143" s="189">
        <v>0</v>
      </c>
      <c r="R143" s="189">
        <f>Q143*H143</f>
        <v>0</v>
      </c>
      <c r="S143" s="189">
        <v>0</v>
      </c>
      <c r="T143" s="190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91" t="s">
        <v>230</v>
      </c>
      <c r="AT143" s="191" t="s">
        <v>134</v>
      </c>
      <c r="AU143" s="191" t="s">
        <v>89</v>
      </c>
      <c r="AY143" s="19" t="s">
        <v>131</v>
      </c>
      <c r="BE143" s="192">
        <f>IF(N143="základní",J143,0)</f>
        <v>0</v>
      </c>
      <c r="BF143" s="192">
        <f>IF(N143="snížená",J143,0)</f>
        <v>0</v>
      </c>
      <c r="BG143" s="192">
        <f>IF(N143="zákl. přenesená",J143,0)</f>
        <v>0</v>
      </c>
      <c r="BH143" s="192">
        <f>IF(N143="sníž. přenesená",J143,0)</f>
        <v>0</v>
      </c>
      <c r="BI143" s="192">
        <f>IF(N143="nulová",J143,0)</f>
        <v>0</v>
      </c>
      <c r="BJ143" s="19" t="s">
        <v>89</v>
      </c>
      <c r="BK143" s="192">
        <f>ROUND(I143*H143,2)</f>
        <v>0</v>
      </c>
      <c r="BL143" s="19" t="s">
        <v>230</v>
      </c>
      <c r="BM143" s="191" t="s">
        <v>365</v>
      </c>
    </row>
    <row r="144" spans="1:65" s="13" customFormat="1" ht="11.25">
      <c r="B144" s="198"/>
      <c r="C144" s="199"/>
      <c r="D144" s="200" t="s">
        <v>143</v>
      </c>
      <c r="E144" s="201" t="s">
        <v>21</v>
      </c>
      <c r="F144" s="202" t="s">
        <v>366</v>
      </c>
      <c r="G144" s="199"/>
      <c r="H144" s="203">
        <v>223</v>
      </c>
      <c r="I144" s="204"/>
      <c r="J144" s="199"/>
      <c r="K144" s="199"/>
      <c r="L144" s="205"/>
      <c r="M144" s="206"/>
      <c r="N144" s="207"/>
      <c r="O144" s="207"/>
      <c r="P144" s="207"/>
      <c r="Q144" s="207"/>
      <c r="R144" s="207"/>
      <c r="S144" s="207"/>
      <c r="T144" s="208"/>
      <c r="AT144" s="209" t="s">
        <v>143</v>
      </c>
      <c r="AU144" s="209" t="s">
        <v>89</v>
      </c>
      <c r="AV144" s="13" t="s">
        <v>89</v>
      </c>
      <c r="AW144" s="13" t="s">
        <v>34</v>
      </c>
      <c r="AX144" s="13" t="s">
        <v>73</v>
      </c>
      <c r="AY144" s="209" t="s">
        <v>131</v>
      </c>
    </row>
    <row r="145" spans="1:65" s="16" customFormat="1" ht="11.25">
      <c r="B145" s="242"/>
      <c r="C145" s="243"/>
      <c r="D145" s="200" t="s">
        <v>143</v>
      </c>
      <c r="E145" s="244" t="s">
        <v>21</v>
      </c>
      <c r="F145" s="245" t="s">
        <v>320</v>
      </c>
      <c r="G145" s="243"/>
      <c r="H145" s="246">
        <v>223</v>
      </c>
      <c r="I145" s="247"/>
      <c r="J145" s="243"/>
      <c r="K145" s="243"/>
      <c r="L145" s="248"/>
      <c r="M145" s="249"/>
      <c r="N145" s="250"/>
      <c r="O145" s="250"/>
      <c r="P145" s="250"/>
      <c r="Q145" s="250"/>
      <c r="R145" s="250"/>
      <c r="S145" s="250"/>
      <c r="T145" s="251"/>
      <c r="AT145" s="252" t="s">
        <v>143</v>
      </c>
      <c r="AU145" s="252" t="s">
        <v>89</v>
      </c>
      <c r="AV145" s="16" t="s">
        <v>139</v>
      </c>
      <c r="AW145" s="16" t="s">
        <v>34</v>
      </c>
      <c r="AX145" s="16" t="s">
        <v>81</v>
      </c>
      <c r="AY145" s="252" t="s">
        <v>131</v>
      </c>
    </row>
    <row r="146" spans="1:65" s="2" customFormat="1" ht="16.5" customHeight="1">
      <c r="A146" s="36"/>
      <c r="B146" s="37"/>
      <c r="C146" s="180" t="s">
        <v>246</v>
      </c>
      <c r="D146" s="180" t="s">
        <v>134</v>
      </c>
      <c r="E146" s="181" t="s">
        <v>246</v>
      </c>
      <c r="F146" s="182" t="s">
        <v>367</v>
      </c>
      <c r="G146" s="183" t="s">
        <v>339</v>
      </c>
      <c r="H146" s="184">
        <v>44</v>
      </c>
      <c r="I146" s="185"/>
      <c r="J146" s="186">
        <f>ROUND(I146*H146,2)</f>
        <v>0</v>
      </c>
      <c r="K146" s="182" t="s">
        <v>171</v>
      </c>
      <c r="L146" s="41"/>
      <c r="M146" s="187" t="s">
        <v>21</v>
      </c>
      <c r="N146" s="188" t="s">
        <v>45</v>
      </c>
      <c r="O146" s="66"/>
      <c r="P146" s="189">
        <f>O146*H146</f>
        <v>0</v>
      </c>
      <c r="Q146" s="189">
        <v>0</v>
      </c>
      <c r="R146" s="189">
        <f>Q146*H146</f>
        <v>0</v>
      </c>
      <c r="S146" s="189">
        <v>0</v>
      </c>
      <c r="T146" s="190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91" t="s">
        <v>230</v>
      </c>
      <c r="AT146" s="191" t="s">
        <v>134</v>
      </c>
      <c r="AU146" s="191" t="s">
        <v>89</v>
      </c>
      <c r="AY146" s="19" t="s">
        <v>131</v>
      </c>
      <c r="BE146" s="192">
        <f>IF(N146="základní",J146,0)</f>
        <v>0</v>
      </c>
      <c r="BF146" s="192">
        <f>IF(N146="snížená",J146,0)</f>
        <v>0</v>
      </c>
      <c r="BG146" s="192">
        <f>IF(N146="zákl. přenesená",J146,0)</f>
        <v>0</v>
      </c>
      <c r="BH146" s="192">
        <f>IF(N146="sníž. přenesená",J146,0)</f>
        <v>0</v>
      </c>
      <c r="BI146" s="192">
        <f>IF(N146="nulová",J146,0)</f>
        <v>0</v>
      </c>
      <c r="BJ146" s="19" t="s">
        <v>89</v>
      </c>
      <c r="BK146" s="192">
        <f>ROUND(I146*H146,2)</f>
        <v>0</v>
      </c>
      <c r="BL146" s="19" t="s">
        <v>230</v>
      </c>
      <c r="BM146" s="191" t="s">
        <v>368</v>
      </c>
    </row>
    <row r="147" spans="1:65" s="13" customFormat="1" ht="11.25">
      <c r="B147" s="198"/>
      <c r="C147" s="199"/>
      <c r="D147" s="200" t="s">
        <v>143</v>
      </c>
      <c r="E147" s="201" t="s">
        <v>21</v>
      </c>
      <c r="F147" s="202" t="s">
        <v>369</v>
      </c>
      <c r="G147" s="199"/>
      <c r="H147" s="203">
        <v>44</v>
      </c>
      <c r="I147" s="204"/>
      <c r="J147" s="199"/>
      <c r="K147" s="199"/>
      <c r="L147" s="205"/>
      <c r="M147" s="206"/>
      <c r="N147" s="207"/>
      <c r="O147" s="207"/>
      <c r="P147" s="207"/>
      <c r="Q147" s="207"/>
      <c r="R147" s="207"/>
      <c r="S147" s="207"/>
      <c r="T147" s="208"/>
      <c r="AT147" s="209" t="s">
        <v>143</v>
      </c>
      <c r="AU147" s="209" t="s">
        <v>89</v>
      </c>
      <c r="AV147" s="13" t="s">
        <v>89</v>
      </c>
      <c r="AW147" s="13" t="s">
        <v>34</v>
      </c>
      <c r="AX147" s="13" t="s">
        <v>73</v>
      </c>
      <c r="AY147" s="209" t="s">
        <v>131</v>
      </c>
    </row>
    <row r="148" spans="1:65" s="16" customFormat="1" ht="11.25">
      <c r="B148" s="242"/>
      <c r="C148" s="243"/>
      <c r="D148" s="200" t="s">
        <v>143</v>
      </c>
      <c r="E148" s="244" t="s">
        <v>21</v>
      </c>
      <c r="F148" s="245" t="s">
        <v>320</v>
      </c>
      <c r="G148" s="243"/>
      <c r="H148" s="246">
        <v>44</v>
      </c>
      <c r="I148" s="247"/>
      <c r="J148" s="243"/>
      <c r="K148" s="243"/>
      <c r="L148" s="248"/>
      <c r="M148" s="249"/>
      <c r="N148" s="250"/>
      <c r="O148" s="250"/>
      <c r="P148" s="250"/>
      <c r="Q148" s="250"/>
      <c r="R148" s="250"/>
      <c r="S148" s="250"/>
      <c r="T148" s="251"/>
      <c r="AT148" s="252" t="s">
        <v>143</v>
      </c>
      <c r="AU148" s="252" t="s">
        <v>89</v>
      </c>
      <c r="AV148" s="16" t="s">
        <v>139</v>
      </c>
      <c r="AW148" s="16" t="s">
        <v>34</v>
      </c>
      <c r="AX148" s="16" t="s">
        <v>81</v>
      </c>
      <c r="AY148" s="252" t="s">
        <v>131</v>
      </c>
    </row>
    <row r="149" spans="1:65" s="2" customFormat="1" ht="16.5" customHeight="1">
      <c r="A149" s="36"/>
      <c r="B149" s="37"/>
      <c r="C149" s="180" t="s">
        <v>251</v>
      </c>
      <c r="D149" s="180" t="s">
        <v>134</v>
      </c>
      <c r="E149" s="181" t="s">
        <v>251</v>
      </c>
      <c r="F149" s="182" t="s">
        <v>370</v>
      </c>
      <c r="G149" s="183" t="s">
        <v>339</v>
      </c>
      <c r="H149" s="184">
        <v>5</v>
      </c>
      <c r="I149" s="185"/>
      <c r="J149" s="186">
        <f>ROUND(I149*H149,2)</f>
        <v>0</v>
      </c>
      <c r="K149" s="182" t="s">
        <v>171</v>
      </c>
      <c r="L149" s="41"/>
      <c r="M149" s="187" t="s">
        <v>21</v>
      </c>
      <c r="N149" s="188" t="s">
        <v>45</v>
      </c>
      <c r="O149" s="66"/>
      <c r="P149" s="189">
        <f>O149*H149</f>
        <v>0</v>
      </c>
      <c r="Q149" s="189">
        <v>0</v>
      </c>
      <c r="R149" s="189">
        <f>Q149*H149</f>
        <v>0</v>
      </c>
      <c r="S149" s="189">
        <v>0</v>
      </c>
      <c r="T149" s="190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191" t="s">
        <v>230</v>
      </c>
      <c r="AT149" s="191" t="s">
        <v>134</v>
      </c>
      <c r="AU149" s="191" t="s">
        <v>89</v>
      </c>
      <c r="AY149" s="19" t="s">
        <v>131</v>
      </c>
      <c r="BE149" s="192">
        <f>IF(N149="základní",J149,0)</f>
        <v>0</v>
      </c>
      <c r="BF149" s="192">
        <f>IF(N149="snížená",J149,0)</f>
        <v>0</v>
      </c>
      <c r="BG149" s="192">
        <f>IF(N149="zákl. přenesená",J149,0)</f>
        <v>0</v>
      </c>
      <c r="BH149" s="192">
        <f>IF(N149="sníž. přenesená",J149,0)</f>
        <v>0</v>
      </c>
      <c r="BI149" s="192">
        <f>IF(N149="nulová",J149,0)</f>
        <v>0</v>
      </c>
      <c r="BJ149" s="19" t="s">
        <v>89</v>
      </c>
      <c r="BK149" s="192">
        <f>ROUND(I149*H149,2)</f>
        <v>0</v>
      </c>
      <c r="BL149" s="19" t="s">
        <v>230</v>
      </c>
      <c r="BM149" s="191" t="s">
        <v>371</v>
      </c>
    </row>
    <row r="150" spans="1:65" s="13" customFormat="1" ht="11.25">
      <c r="B150" s="198"/>
      <c r="C150" s="199"/>
      <c r="D150" s="200" t="s">
        <v>143</v>
      </c>
      <c r="E150" s="201" t="s">
        <v>21</v>
      </c>
      <c r="F150" s="202" t="s">
        <v>372</v>
      </c>
      <c r="G150" s="199"/>
      <c r="H150" s="203">
        <v>5</v>
      </c>
      <c r="I150" s="204"/>
      <c r="J150" s="199"/>
      <c r="K150" s="199"/>
      <c r="L150" s="205"/>
      <c r="M150" s="206"/>
      <c r="N150" s="207"/>
      <c r="O150" s="207"/>
      <c r="P150" s="207"/>
      <c r="Q150" s="207"/>
      <c r="R150" s="207"/>
      <c r="S150" s="207"/>
      <c r="T150" s="208"/>
      <c r="AT150" s="209" t="s">
        <v>143</v>
      </c>
      <c r="AU150" s="209" t="s">
        <v>89</v>
      </c>
      <c r="AV150" s="13" t="s">
        <v>89</v>
      </c>
      <c r="AW150" s="13" t="s">
        <v>34</v>
      </c>
      <c r="AX150" s="13" t="s">
        <v>73</v>
      </c>
      <c r="AY150" s="209" t="s">
        <v>131</v>
      </c>
    </row>
    <row r="151" spans="1:65" s="16" customFormat="1" ht="11.25">
      <c r="B151" s="242"/>
      <c r="C151" s="243"/>
      <c r="D151" s="200" t="s">
        <v>143</v>
      </c>
      <c r="E151" s="244" t="s">
        <v>21</v>
      </c>
      <c r="F151" s="245" t="s">
        <v>320</v>
      </c>
      <c r="G151" s="243"/>
      <c r="H151" s="246">
        <v>5</v>
      </c>
      <c r="I151" s="247"/>
      <c r="J151" s="243"/>
      <c r="K151" s="243"/>
      <c r="L151" s="248"/>
      <c r="M151" s="249"/>
      <c r="N151" s="250"/>
      <c r="O151" s="250"/>
      <c r="P151" s="250"/>
      <c r="Q151" s="250"/>
      <c r="R151" s="250"/>
      <c r="S151" s="250"/>
      <c r="T151" s="251"/>
      <c r="AT151" s="252" t="s">
        <v>143</v>
      </c>
      <c r="AU151" s="252" t="s">
        <v>89</v>
      </c>
      <c r="AV151" s="16" t="s">
        <v>139</v>
      </c>
      <c r="AW151" s="16" t="s">
        <v>34</v>
      </c>
      <c r="AX151" s="16" t="s">
        <v>81</v>
      </c>
      <c r="AY151" s="252" t="s">
        <v>131</v>
      </c>
    </row>
    <row r="152" spans="1:65" s="2" customFormat="1" ht="16.5" customHeight="1">
      <c r="A152" s="36"/>
      <c r="B152" s="37"/>
      <c r="C152" s="180" t="s">
        <v>7</v>
      </c>
      <c r="D152" s="180" t="s">
        <v>134</v>
      </c>
      <c r="E152" s="181" t="s">
        <v>7</v>
      </c>
      <c r="F152" s="182" t="s">
        <v>370</v>
      </c>
      <c r="G152" s="183" t="s">
        <v>339</v>
      </c>
      <c r="H152" s="184">
        <v>1</v>
      </c>
      <c r="I152" s="185"/>
      <c r="J152" s="186">
        <f>ROUND(I152*H152,2)</f>
        <v>0</v>
      </c>
      <c r="K152" s="182" t="s">
        <v>171</v>
      </c>
      <c r="L152" s="41"/>
      <c r="M152" s="187" t="s">
        <v>21</v>
      </c>
      <c r="N152" s="188" t="s">
        <v>45</v>
      </c>
      <c r="O152" s="66"/>
      <c r="P152" s="189">
        <f>O152*H152</f>
        <v>0</v>
      </c>
      <c r="Q152" s="189">
        <v>0</v>
      </c>
      <c r="R152" s="189">
        <f>Q152*H152</f>
        <v>0</v>
      </c>
      <c r="S152" s="189">
        <v>0</v>
      </c>
      <c r="T152" s="190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91" t="s">
        <v>230</v>
      </c>
      <c r="AT152" s="191" t="s">
        <v>134</v>
      </c>
      <c r="AU152" s="191" t="s">
        <v>89</v>
      </c>
      <c r="AY152" s="19" t="s">
        <v>131</v>
      </c>
      <c r="BE152" s="192">
        <f>IF(N152="základní",J152,0)</f>
        <v>0</v>
      </c>
      <c r="BF152" s="192">
        <f>IF(N152="snížená",J152,0)</f>
        <v>0</v>
      </c>
      <c r="BG152" s="192">
        <f>IF(N152="zákl. přenesená",J152,0)</f>
        <v>0</v>
      </c>
      <c r="BH152" s="192">
        <f>IF(N152="sníž. přenesená",J152,0)</f>
        <v>0</v>
      </c>
      <c r="BI152" s="192">
        <f>IF(N152="nulová",J152,0)</f>
        <v>0</v>
      </c>
      <c r="BJ152" s="19" t="s">
        <v>89</v>
      </c>
      <c r="BK152" s="192">
        <f>ROUND(I152*H152,2)</f>
        <v>0</v>
      </c>
      <c r="BL152" s="19" t="s">
        <v>230</v>
      </c>
      <c r="BM152" s="191" t="s">
        <v>373</v>
      </c>
    </row>
    <row r="153" spans="1:65" s="13" customFormat="1" ht="11.25">
      <c r="B153" s="198"/>
      <c r="C153" s="199"/>
      <c r="D153" s="200" t="s">
        <v>143</v>
      </c>
      <c r="E153" s="201" t="s">
        <v>21</v>
      </c>
      <c r="F153" s="202" t="s">
        <v>340</v>
      </c>
      <c r="G153" s="199"/>
      <c r="H153" s="203">
        <v>1</v>
      </c>
      <c r="I153" s="204"/>
      <c r="J153" s="199"/>
      <c r="K153" s="199"/>
      <c r="L153" s="205"/>
      <c r="M153" s="206"/>
      <c r="N153" s="207"/>
      <c r="O153" s="207"/>
      <c r="P153" s="207"/>
      <c r="Q153" s="207"/>
      <c r="R153" s="207"/>
      <c r="S153" s="207"/>
      <c r="T153" s="208"/>
      <c r="AT153" s="209" t="s">
        <v>143</v>
      </c>
      <c r="AU153" s="209" t="s">
        <v>89</v>
      </c>
      <c r="AV153" s="13" t="s">
        <v>89</v>
      </c>
      <c r="AW153" s="13" t="s">
        <v>34</v>
      </c>
      <c r="AX153" s="13" t="s">
        <v>73</v>
      </c>
      <c r="AY153" s="209" t="s">
        <v>131</v>
      </c>
    </row>
    <row r="154" spans="1:65" s="16" customFormat="1" ht="11.25">
      <c r="B154" s="242"/>
      <c r="C154" s="243"/>
      <c r="D154" s="200" t="s">
        <v>143</v>
      </c>
      <c r="E154" s="244" t="s">
        <v>21</v>
      </c>
      <c r="F154" s="245" t="s">
        <v>320</v>
      </c>
      <c r="G154" s="243"/>
      <c r="H154" s="246">
        <v>1</v>
      </c>
      <c r="I154" s="247"/>
      <c r="J154" s="243"/>
      <c r="K154" s="243"/>
      <c r="L154" s="248"/>
      <c r="M154" s="249"/>
      <c r="N154" s="250"/>
      <c r="O154" s="250"/>
      <c r="P154" s="250"/>
      <c r="Q154" s="250"/>
      <c r="R154" s="250"/>
      <c r="S154" s="250"/>
      <c r="T154" s="251"/>
      <c r="AT154" s="252" t="s">
        <v>143</v>
      </c>
      <c r="AU154" s="252" t="s">
        <v>89</v>
      </c>
      <c r="AV154" s="16" t="s">
        <v>139</v>
      </c>
      <c r="AW154" s="16" t="s">
        <v>34</v>
      </c>
      <c r="AX154" s="16" t="s">
        <v>81</v>
      </c>
      <c r="AY154" s="252" t="s">
        <v>131</v>
      </c>
    </row>
    <row r="155" spans="1:65" s="2" customFormat="1" ht="16.5" customHeight="1">
      <c r="A155" s="36"/>
      <c r="B155" s="37"/>
      <c r="C155" s="180" t="s">
        <v>263</v>
      </c>
      <c r="D155" s="180" t="s">
        <v>134</v>
      </c>
      <c r="E155" s="181" t="s">
        <v>263</v>
      </c>
      <c r="F155" s="182" t="s">
        <v>374</v>
      </c>
      <c r="G155" s="183" t="s">
        <v>339</v>
      </c>
      <c r="H155" s="184">
        <v>273</v>
      </c>
      <c r="I155" s="185"/>
      <c r="J155" s="186">
        <f>ROUND(I155*H155,2)</f>
        <v>0</v>
      </c>
      <c r="K155" s="182" t="s">
        <v>171</v>
      </c>
      <c r="L155" s="41"/>
      <c r="M155" s="187" t="s">
        <v>21</v>
      </c>
      <c r="N155" s="188" t="s">
        <v>45</v>
      </c>
      <c r="O155" s="66"/>
      <c r="P155" s="189">
        <f>O155*H155</f>
        <v>0</v>
      </c>
      <c r="Q155" s="189">
        <v>0</v>
      </c>
      <c r="R155" s="189">
        <f>Q155*H155</f>
        <v>0</v>
      </c>
      <c r="S155" s="189">
        <v>0</v>
      </c>
      <c r="T155" s="190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191" t="s">
        <v>230</v>
      </c>
      <c r="AT155" s="191" t="s">
        <v>134</v>
      </c>
      <c r="AU155" s="191" t="s">
        <v>89</v>
      </c>
      <c r="AY155" s="19" t="s">
        <v>131</v>
      </c>
      <c r="BE155" s="192">
        <f>IF(N155="základní",J155,0)</f>
        <v>0</v>
      </c>
      <c r="BF155" s="192">
        <f>IF(N155="snížená",J155,0)</f>
        <v>0</v>
      </c>
      <c r="BG155" s="192">
        <f>IF(N155="zákl. přenesená",J155,0)</f>
        <v>0</v>
      </c>
      <c r="BH155" s="192">
        <f>IF(N155="sníž. přenesená",J155,0)</f>
        <v>0</v>
      </c>
      <c r="BI155" s="192">
        <f>IF(N155="nulová",J155,0)</f>
        <v>0</v>
      </c>
      <c r="BJ155" s="19" t="s">
        <v>89</v>
      </c>
      <c r="BK155" s="192">
        <f>ROUND(I155*H155,2)</f>
        <v>0</v>
      </c>
      <c r="BL155" s="19" t="s">
        <v>230</v>
      </c>
      <c r="BM155" s="191" t="s">
        <v>375</v>
      </c>
    </row>
    <row r="156" spans="1:65" s="13" customFormat="1" ht="11.25">
      <c r="B156" s="198"/>
      <c r="C156" s="199"/>
      <c r="D156" s="200" t="s">
        <v>143</v>
      </c>
      <c r="E156" s="201" t="s">
        <v>21</v>
      </c>
      <c r="F156" s="202" t="s">
        <v>376</v>
      </c>
      <c r="G156" s="199"/>
      <c r="H156" s="203">
        <v>273</v>
      </c>
      <c r="I156" s="204"/>
      <c r="J156" s="199"/>
      <c r="K156" s="199"/>
      <c r="L156" s="205"/>
      <c r="M156" s="206"/>
      <c r="N156" s="207"/>
      <c r="O156" s="207"/>
      <c r="P156" s="207"/>
      <c r="Q156" s="207"/>
      <c r="R156" s="207"/>
      <c r="S156" s="207"/>
      <c r="T156" s="208"/>
      <c r="AT156" s="209" t="s">
        <v>143</v>
      </c>
      <c r="AU156" s="209" t="s">
        <v>89</v>
      </c>
      <c r="AV156" s="13" t="s">
        <v>89</v>
      </c>
      <c r="AW156" s="13" t="s">
        <v>34</v>
      </c>
      <c r="AX156" s="13" t="s">
        <v>73</v>
      </c>
      <c r="AY156" s="209" t="s">
        <v>131</v>
      </c>
    </row>
    <row r="157" spans="1:65" s="16" customFormat="1" ht="11.25">
      <c r="B157" s="242"/>
      <c r="C157" s="243"/>
      <c r="D157" s="200" t="s">
        <v>143</v>
      </c>
      <c r="E157" s="244" t="s">
        <v>21</v>
      </c>
      <c r="F157" s="245" t="s">
        <v>320</v>
      </c>
      <c r="G157" s="243"/>
      <c r="H157" s="246">
        <v>273</v>
      </c>
      <c r="I157" s="247"/>
      <c r="J157" s="243"/>
      <c r="K157" s="243"/>
      <c r="L157" s="248"/>
      <c r="M157" s="249"/>
      <c r="N157" s="250"/>
      <c r="O157" s="250"/>
      <c r="P157" s="250"/>
      <c r="Q157" s="250"/>
      <c r="R157" s="250"/>
      <c r="S157" s="250"/>
      <c r="T157" s="251"/>
      <c r="AT157" s="252" t="s">
        <v>143</v>
      </c>
      <c r="AU157" s="252" t="s">
        <v>89</v>
      </c>
      <c r="AV157" s="16" t="s">
        <v>139</v>
      </c>
      <c r="AW157" s="16" t="s">
        <v>34</v>
      </c>
      <c r="AX157" s="16" t="s">
        <v>81</v>
      </c>
      <c r="AY157" s="252" t="s">
        <v>131</v>
      </c>
    </row>
    <row r="158" spans="1:65" s="2" customFormat="1" ht="16.5" customHeight="1">
      <c r="A158" s="36"/>
      <c r="B158" s="37"/>
      <c r="C158" s="180" t="s">
        <v>269</v>
      </c>
      <c r="D158" s="180" t="s">
        <v>134</v>
      </c>
      <c r="E158" s="181" t="s">
        <v>269</v>
      </c>
      <c r="F158" s="182" t="s">
        <v>377</v>
      </c>
      <c r="G158" s="183" t="s">
        <v>339</v>
      </c>
      <c r="H158" s="184">
        <v>42</v>
      </c>
      <c r="I158" s="185"/>
      <c r="J158" s="186">
        <f>ROUND(I158*H158,2)</f>
        <v>0</v>
      </c>
      <c r="K158" s="182" t="s">
        <v>171</v>
      </c>
      <c r="L158" s="41"/>
      <c r="M158" s="187" t="s">
        <v>21</v>
      </c>
      <c r="N158" s="188" t="s">
        <v>45</v>
      </c>
      <c r="O158" s="66"/>
      <c r="P158" s="189">
        <f>O158*H158</f>
        <v>0</v>
      </c>
      <c r="Q158" s="189">
        <v>0</v>
      </c>
      <c r="R158" s="189">
        <f>Q158*H158</f>
        <v>0</v>
      </c>
      <c r="S158" s="189">
        <v>0</v>
      </c>
      <c r="T158" s="190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191" t="s">
        <v>230</v>
      </c>
      <c r="AT158" s="191" t="s">
        <v>134</v>
      </c>
      <c r="AU158" s="191" t="s">
        <v>89</v>
      </c>
      <c r="AY158" s="19" t="s">
        <v>131</v>
      </c>
      <c r="BE158" s="192">
        <f>IF(N158="základní",J158,0)</f>
        <v>0</v>
      </c>
      <c r="BF158" s="192">
        <f>IF(N158="snížená",J158,0)</f>
        <v>0</v>
      </c>
      <c r="BG158" s="192">
        <f>IF(N158="zákl. přenesená",J158,0)</f>
        <v>0</v>
      </c>
      <c r="BH158" s="192">
        <f>IF(N158="sníž. přenesená",J158,0)</f>
        <v>0</v>
      </c>
      <c r="BI158" s="192">
        <f>IF(N158="nulová",J158,0)</f>
        <v>0</v>
      </c>
      <c r="BJ158" s="19" t="s">
        <v>89</v>
      </c>
      <c r="BK158" s="192">
        <f>ROUND(I158*H158,2)</f>
        <v>0</v>
      </c>
      <c r="BL158" s="19" t="s">
        <v>230</v>
      </c>
      <c r="BM158" s="191" t="s">
        <v>378</v>
      </c>
    </row>
    <row r="159" spans="1:65" s="13" customFormat="1" ht="11.25">
      <c r="B159" s="198"/>
      <c r="C159" s="199"/>
      <c r="D159" s="200" t="s">
        <v>143</v>
      </c>
      <c r="E159" s="201" t="s">
        <v>21</v>
      </c>
      <c r="F159" s="202" t="s">
        <v>379</v>
      </c>
      <c r="G159" s="199"/>
      <c r="H159" s="203">
        <v>42</v>
      </c>
      <c r="I159" s="204"/>
      <c r="J159" s="199"/>
      <c r="K159" s="199"/>
      <c r="L159" s="205"/>
      <c r="M159" s="206"/>
      <c r="N159" s="207"/>
      <c r="O159" s="207"/>
      <c r="P159" s="207"/>
      <c r="Q159" s="207"/>
      <c r="R159" s="207"/>
      <c r="S159" s="207"/>
      <c r="T159" s="208"/>
      <c r="AT159" s="209" t="s">
        <v>143</v>
      </c>
      <c r="AU159" s="209" t="s">
        <v>89</v>
      </c>
      <c r="AV159" s="13" t="s">
        <v>89</v>
      </c>
      <c r="AW159" s="13" t="s">
        <v>34</v>
      </c>
      <c r="AX159" s="13" t="s">
        <v>73</v>
      </c>
      <c r="AY159" s="209" t="s">
        <v>131</v>
      </c>
    </row>
    <row r="160" spans="1:65" s="16" customFormat="1" ht="11.25">
      <c r="B160" s="242"/>
      <c r="C160" s="243"/>
      <c r="D160" s="200" t="s">
        <v>143</v>
      </c>
      <c r="E160" s="244" t="s">
        <v>21</v>
      </c>
      <c r="F160" s="245" t="s">
        <v>320</v>
      </c>
      <c r="G160" s="243"/>
      <c r="H160" s="246">
        <v>42</v>
      </c>
      <c r="I160" s="247"/>
      <c r="J160" s="243"/>
      <c r="K160" s="243"/>
      <c r="L160" s="248"/>
      <c r="M160" s="249"/>
      <c r="N160" s="250"/>
      <c r="O160" s="250"/>
      <c r="P160" s="250"/>
      <c r="Q160" s="250"/>
      <c r="R160" s="250"/>
      <c r="S160" s="250"/>
      <c r="T160" s="251"/>
      <c r="AT160" s="252" t="s">
        <v>143</v>
      </c>
      <c r="AU160" s="252" t="s">
        <v>89</v>
      </c>
      <c r="AV160" s="16" t="s">
        <v>139</v>
      </c>
      <c r="AW160" s="16" t="s">
        <v>34</v>
      </c>
      <c r="AX160" s="16" t="s">
        <v>81</v>
      </c>
      <c r="AY160" s="252" t="s">
        <v>131</v>
      </c>
    </row>
    <row r="161" spans="1:65" s="2" customFormat="1" ht="16.5" customHeight="1">
      <c r="A161" s="36"/>
      <c r="B161" s="37"/>
      <c r="C161" s="180" t="s">
        <v>275</v>
      </c>
      <c r="D161" s="180" t="s">
        <v>134</v>
      </c>
      <c r="E161" s="181" t="s">
        <v>275</v>
      </c>
      <c r="F161" s="182" t="s">
        <v>380</v>
      </c>
      <c r="G161" s="183" t="s">
        <v>339</v>
      </c>
      <c r="H161" s="184">
        <v>39</v>
      </c>
      <c r="I161" s="185"/>
      <c r="J161" s="186">
        <f>ROUND(I161*H161,2)</f>
        <v>0</v>
      </c>
      <c r="K161" s="182" t="s">
        <v>171</v>
      </c>
      <c r="L161" s="41"/>
      <c r="M161" s="187" t="s">
        <v>21</v>
      </c>
      <c r="N161" s="188" t="s">
        <v>45</v>
      </c>
      <c r="O161" s="66"/>
      <c r="P161" s="189">
        <f>O161*H161</f>
        <v>0</v>
      </c>
      <c r="Q161" s="189">
        <v>0</v>
      </c>
      <c r="R161" s="189">
        <f>Q161*H161</f>
        <v>0</v>
      </c>
      <c r="S161" s="189">
        <v>0</v>
      </c>
      <c r="T161" s="190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191" t="s">
        <v>230</v>
      </c>
      <c r="AT161" s="191" t="s">
        <v>134</v>
      </c>
      <c r="AU161" s="191" t="s">
        <v>89</v>
      </c>
      <c r="AY161" s="19" t="s">
        <v>131</v>
      </c>
      <c r="BE161" s="192">
        <f>IF(N161="základní",J161,0)</f>
        <v>0</v>
      </c>
      <c r="BF161" s="192">
        <f>IF(N161="snížená",J161,0)</f>
        <v>0</v>
      </c>
      <c r="BG161" s="192">
        <f>IF(N161="zákl. přenesená",J161,0)</f>
        <v>0</v>
      </c>
      <c r="BH161" s="192">
        <f>IF(N161="sníž. přenesená",J161,0)</f>
        <v>0</v>
      </c>
      <c r="BI161" s="192">
        <f>IF(N161="nulová",J161,0)</f>
        <v>0</v>
      </c>
      <c r="BJ161" s="19" t="s">
        <v>89</v>
      </c>
      <c r="BK161" s="192">
        <f>ROUND(I161*H161,2)</f>
        <v>0</v>
      </c>
      <c r="BL161" s="19" t="s">
        <v>230</v>
      </c>
      <c r="BM161" s="191" t="s">
        <v>381</v>
      </c>
    </row>
    <row r="162" spans="1:65" s="13" customFormat="1" ht="11.25">
      <c r="B162" s="198"/>
      <c r="C162" s="199"/>
      <c r="D162" s="200" t="s">
        <v>143</v>
      </c>
      <c r="E162" s="201" t="s">
        <v>21</v>
      </c>
      <c r="F162" s="202" t="s">
        <v>382</v>
      </c>
      <c r="G162" s="199"/>
      <c r="H162" s="203">
        <v>39</v>
      </c>
      <c r="I162" s="204"/>
      <c r="J162" s="199"/>
      <c r="K162" s="199"/>
      <c r="L162" s="205"/>
      <c r="M162" s="206"/>
      <c r="N162" s="207"/>
      <c r="O162" s="207"/>
      <c r="P162" s="207"/>
      <c r="Q162" s="207"/>
      <c r="R162" s="207"/>
      <c r="S162" s="207"/>
      <c r="T162" s="208"/>
      <c r="AT162" s="209" t="s">
        <v>143</v>
      </c>
      <c r="AU162" s="209" t="s">
        <v>89</v>
      </c>
      <c r="AV162" s="13" t="s">
        <v>89</v>
      </c>
      <c r="AW162" s="13" t="s">
        <v>34</v>
      </c>
      <c r="AX162" s="13" t="s">
        <v>73</v>
      </c>
      <c r="AY162" s="209" t="s">
        <v>131</v>
      </c>
    </row>
    <row r="163" spans="1:65" s="16" customFormat="1" ht="11.25">
      <c r="B163" s="242"/>
      <c r="C163" s="243"/>
      <c r="D163" s="200" t="s">
        <v>143</v>
      </c>
      <c r="E163" s="244" t="s">
        <v>21</v>
      </c>
      <c r="F163" s="245" t="s">
        <v>320</v>
      </c>
      <c r="G163" s="243"/>
      <c r="H163" s="246">
        <v>39</v>
      </c>
      <c r="I163" s="247"/>
      <c r="J163" s="243"/>
      <c r="K163" s="243"/>
      <c r="L163" s="248"/>
      <c r="M163" s="249"/>
      <c r="N163" s="250"/>
      <c r="O163" s="250"/>
      <c r="P163" s="250"/>
      <c r="Q163" s="250"/>
      <c r="R163" s="250"/>
      <c r="S163" s="250"/>
      <c r="T163" s="251"/>
      <c r="AT163" s="252" t="s">
        <v>143</v>
      </c>
      <c r="AU163" s="252" t="s">
        <v>89</v>
      </c>
      <c r="AV163" s="16" t="s">
        <v>139</v>
      </c>
      <c r="AW163" s="16" t="s">
        <v>34</v>
      </c>
      <c r="AX163" s="16" t="s">
        <v>81</v>
      </c>
      <c r="AY163" s="252" t="s">
        <v>131</v>
      </c>
    </row>
    <row r="164" spans="1:65" s="2" customFormat="1" ht="16.5" customHeight="1">
      <c r="A164" s="36"/>
      <c r="B164" s="37"/>
      <c r="C164" s="180" t="s">
        <v>281</v>
      </c>
      <c r="D164" s="180" t="s">
        <v>134</v>
      </c>
      <c r="E164" s="181" t="s">
        <v>281</v>
      </c>
      <c r="F164" s="182" t="s">
        <v>383</v>
      </c>
      <c r="G164" s="183" t="s">
        <v>339</v>
      </c>
      <c r="H164" s="184">
        <v>3</v>
      </c>
      <c r="I164" s="185"/>
      <c r="J164" s="186">
        <f>ROUND(I164*H164,2)</f>
        <v>0</v>
      </c>
      <c r="K164" s="182" t="s">
        <v>171</v>
      </c>
      <c r="L164" s="41"/>
      <c r="M164" s="187" t="s">
        <v>21</v>
      </c>
      <c r="N164" s="188" t="s">
        <v>45</v>
      </c>
      <c r="O164" s="66"/>
      <c r="P164" s="189">
        <f>O164*H164</f>
        <v>0</v>
      </c>
      <c r="Q164" s="189">
        <v>0</v>
      </c>
      <c r="R164" s="189">
        <f>Q164*H164</f>
        <v>0</v>
      </c>
      <c r="S164" s="189">
        <v>0</v>
      </c>
      <c r="T164" s="190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191" t="s">
        <v>230</v>
      </c>
      <c r="AT164" s="191" t="s">
        <v>134</v>
      </c>
      <c r="AU164" s="191" t="s">
        <v>89</v>
      </c>
      <c r="AY164" s="19" t="s">
        <v>131</v>
      </c>
      <c r="BE164" s="192">
        <f>IF(N164="základní",J164,0)</f>
        <v>0</v>
      </c>
      <c r="BF164" s="192">
        <f>IF(N164="snížená",J164,0)</f>
        <v>0</v>
      </c>
      <c r="BG164" s="192">
        <f>IF(N164="zákl. přenesená",J164,0)</f>
        <v>0</v>
      </c>
      <c r="BH164" s="192">
        <f>IF(N164="sníž. přenesená",J164,0)</f>
        <v>0</v>
      </c>
      <c r="BI164" s="192">
        <f>IF(N164="nulová",J164,0)</f>
        <v>0</v>
      </c>
      <c r="BJ164" s="19" t="s">
        <v>89</v>
      </c>
      <c r="BK164" s="192">
        <f>ROUND(I164*H164,2)</f>
        <v>0</v>
      </c>
      <c r="BL164" s="19" t="s">
        <v>230</v>
      </c>
      <c r="BM164" s="191" t="s">
        <v>384</v>
      </c>
    </row>
    <row r="165" spans="1:65" s="13" customFormat="1" ht="11.25">
      <c r="B165" s="198"/>
      <c r="C165" s="199"/>
      <c r="D165" s="200" t="s">
        <v>143</v>
      </c>
      <c r="E165" s="201" t="s">
        <v>21</v>
      </c>
      <c r="F165" s="202" t="s">
        <v>345</v>
      </c>
      <c r="G165" s="199"/>
      <c r="H165" s="203">
        <v>3</v>
      </c>
      <c r="I165" s="204"/>
      <c r="J165" s="199"/>
      <c r="K165" s="199"/>
      <c r="L165" s="205"/>
      <c r="M165" s="206"/>
      <c r="N165" s="207"/>
      <c r="O165" s="207"/>
      <c r="P165" s="207"/>
      <c r="Q165" s="207"/>
      <c r="R165" s="207"/>
      <c r="S165" s="207"/>
      <c r="T165" s="208"/>
      <c r="AT165" s="209" t="s">
        <v>143</v>
      </c>
      <c r="AU165" s="209" t="s">
        <v>89</v>
      </c>
      <c r="AV165" s="13" t="s">
        <v>89</v>
      </c>
      <c r="AW165" s="13" t="s">
        <v>34</v>
      </c>
      <c r="AX165" s="13" t="s">
        <v>73</v>
      </c>
      <c r="AY165" s="209" t="s">
        <v>131</v>
      </c>
    </row>
    <row r="166" spans="1:65" s="16" customFormat="1" ht="11.25">
      <c r="B166" s="242"/>
      <c r="C166" s="243"/>
      <c r="D166" s="200" t="s">
        <v>143</v>
      </c>
      <c r="E166" s="244" t="s">
        <v>21</v>
      </c>
      <c r="F166" s="245" t="s">
        <v>320</v>
      </c>
      <c r="G166" s="243"/>
      <c r="H166" s="246">
        <v>3</v>
      </c>
      <c r="I166" s="247"/>
      <c r="J166" s="243"/>
      <c r="K166" s="243"/>
      <c r="L166" s="248"/>
      <c r="M166" s="249"/>
      <c r="N166" s="250"/>
      <c r="O166" s="250"/>
      <c r="P166" s="250"/>
      <c r="Q166" s="250"/>
      <c r="R166" s="250"/>
      <c r="S166" s="250"/>
      <c r="T166" s="251"/>
      <c r="AT166" s="252" t="s">
        <v>143</v>
      </c>
      <c r="AU166" s="252" t="s">
        <v>89</v>
      </c>
      <c r="AV166" s="16" t="s">
        <v>139</v>
      </c>
      <c r="AW166" s="16" t="s">
        <v>34</v>
      </c>
      <c r="AX166" s="16" t="s">
        <v>81</v>
      </c>
      <c r="AY166" s="252" t="s">
        <v>131</v>
      </c>
    </row>
    <row r="167" spans="1:65" s="2" customFormat="1" ht="16.5" customHeight="1">
      <c r="A167" s="36"/>
      <c r="B167" s="37"/>
      <c r="C167" s="180" t="s">
        <v>286</v>
      </c>
      <c r="D167" s="180" t="s">
        <v>134</v>
      </c>
      <c r="E167" s="181" t="s">
        <v>286</v>
      </c>
      <c r="F167" s="182" t="s">
        <v>385</v>
      </c>
      <c r="G167" s="183" t="s">
        <v>339</v>
      </c>
      <c r="H167" s="184">
        <v>1</v>
      </c>
      <c r="I167" s="185"/>
      <c r="J167" s="186">
        <f>ROUND(I167*H167,2)</f>
        <v>0</v>
      </c>
      <c r="K167" s="182" t="s">
        <v>171</v>
      </c>
      <c r="L167" s="41"/>
      <c r="M167" s="187" t="s">
        <v>21</v>
      </c>
      <c r="N167" s="188" t="s">
        <v>45</v>
      </c>
      <c r="O167" s="66"/>
      <c r="P167" s="189">
        <f>O167*H167</f>
        <v>0</v>
      </c>
      <c r="Q167" s="189">
        <v>0</v>
      </c>
      <c r="R167" s="189">
        <f>Q167*H167</f>
        <v>0</v>
      </c>
      <c r="S167" s="189">
        <v>0</v>
      </c>
      <c r="T167" s="190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191" t="s">
        <v>230</v>
      </c>
      <c r="AT167" s="191" t="s">
        <v>134</v>
      </c>
      <c r="AU167" s="191" t="s">
        <v>89</v>
      </c>
      <c r="AY167" s="19" t="s">
        <v>131</v>
      </c>
      <c r="BE167" s="192">
        <f>IF(N167="základní",J167,0)</f>
        <v>0</v>
      </c>
      <c r="BF167" s="192">
        <f>IF(N167="snížená",J167,0)</f>
        <v>0</v>
      </c>
      <c r="BG167" s="192">
        <f>IF(N167="zákl. přenesená",J167,0)</f>
        <v>0</v>
      </c>
      <c r="BH167" s="192">
        <f>IF(N167="sníž. přenesená",J167,0)</f>
        <v>0</v>
      </c>
      <c r="BI167" s="192">
        <f>IF(N167="nulová",J167,0)</f>
        <v>0</v>
      </c>
      <c r="BJ167" s="19" t="s">
        <v>89</v>
      </c>
      <c r="BK167" s="192">
        <f>ROUND(I167*H167,2)</f>
        <v>0</v>
      </c>
      <c r="BL167" s="19" t="s">
        <v>230</v>
      </c>
      <c r="BM167" s="191" t="s">
        <v>386</v>
      </c>
    </row>
    <row r="168" spans="1:65" s="13" customFormat="1" ht="11.25">
      <c r="B168" s="198"/>
      <c r="C168" s="199"/>
      <c r="D168" s="200" t="s">
        <v>143</v>
      </c>
      <c r="E168" s="201" t="s">
        <v>21</v>
      </c>
      <c r="F168" s="202" t="s">
        <v>81</v>
      </c>
      <c r="G168" s="199"/>
      <c r="H168" s="203">
        <v>1</v>
      </c>
      <c r="I168" s="204"/>
      <c r="J168" s="199"/>
      <c r="K168" s="199"/>
      <c r="L168" s="205"/>
      <c r="M168" s="206"/>
      <c r="N168" s="207"/>
      <c r="O168" s="207"/>
      <c r="P168" s="207"/>
      <c r="Q168" s="207"/>
      <c r="R168" s="207"/>
      <c r="S168" s="207"/>
      <c r="T168" s="208"/>
      <c r="AT168" s="209" t="s">
        <v>143</v>
      </c>
      <c r="AU168" s="209" t="s">
        <v>89</v>
      </c>
      <c r="AV168" s="13" t="s">
        <v>89</v>
      </c>
      <c r="AW168" s="13" t="s">
        <v>34</v>
      </c>
      <c r="AX168" s="13" t="s">
        <v>73</v>
      </c>
      <c r="AY168" s="209" t="s">
        <v>131</v>
      </c>
    </row>
    <row r="169" spans="1:65" s="16" customFormat="1" ht="11.25">
      <c r="B169" s="242"/>
      <c r="C169" s="243"/>
      <c r="D169" s="200" t="s">
        <v>143</v>
      </c>
      <c r="E169" s="244" t="s">
        <v>21</v>
      </c>
      <c r="F169" s="245" t="s">
        <v>320</v>
      </c>
      <c r="G169" s="243"/>
      <c r="H169" s="246">
        <v>1</v>
      </c>
      <c r="I169" s="247"/>
      <c r="J169" s="243"/>
      <c r="K169" s="243"/>
      <c r="L169" s="248"/>
      <c r="M169" s="249"/>
      <c r="N169" s="250"/>
      <c r="O169" s="250"/>
      <c r="P169" s="250"/>
      <c r="Q169" s="250"/>
      <c r="R169" s="250"/>
      <c r="S169" s="250"/>
      <c r="T169" s="251"/>
      <c r="AT169" s="252" t="s">
        <v>143</v>
      </c>
      <c r="AU169" s="252" t="s">
        <v>89</v>
      </c>
      <c r="AV169" s="16" t="s">
        <v>139</v>
      </c>
      <c r="AW169" s="16" t="s">
        <v>34</v>
      </c>
      <c r="AX169" s="16" t="s">
        <v>81</v>
      </c>
      <c r="AY169" s="252" t="s">
        <v>131</v>
      </c>
    </row>
    <row r="170" spans="1:65" s="2" customFormat="1" ht="16.5" customHeight="1">
      <c r="A170" s="36"/>
      <c r="B170" s="37"/>
      <c r="C170" s="180" t="s">
        <v>292</v>
      </c>
      <c r="D170" s="180" t="s">
        <v>134</v>
      </c>
      <c r="E170" s="181" t="s">
        <v>292</v>
      </c>
      <c r="F170" s="182" t="s">
        <v>387</v>
      </c>
      <c r="G170" s="183" t="s">
        <v>339</v>
      </c>
      <c r="H170" s="184">
        <v>1</v>
      </c>
      <c r="I170" s="185"/>
      <c r="J170" s="186">
        <f>ROUND(I170*H170,2)</f>
        <v>0</v>
      </c>
      <c r="K170" s="182" t="s">
        <v>171</v>
      </c>
      <c r="L170" s="41"/>
      <c r="M170" s="187" t="s">
        <v>21</v>
      </c>
      <c r="N170" s="188" t="s">
        <v>45</v>
      </c>
      <c r="O170" s="66"/>
      <c r="P170" s="189">
        <f>O170*H170</f>
        <v>0</v>
      </c>
      <c r="Q170" s="189">
        <v>0</v>
      </c>
      <c r="R170" s="189">
        <f>Q170*H170</f>
        <v>0</v>
      </c>
      <c r="S170" s="189">
        <v>0</v>
      </c>
      <c r="T170" s="190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191" t="s">
        <v>230</v>
      </c>
      <c r="AT170" s="191" t="s">
        <v>134</v>
      </c>
      <c r="AU170" s="191" t="s">
        <v>89</v>
      </c>
      <c r="AY170" s="19" t="s">
        <v>131</v>
      </c>
      <c r="BE170" s="192">
        <f>IF(N170="základní",J170,0)</f>
        <v>0</v>
      </c>
      <c r="BF170" s="192">
        <f>IF(N170="snížená",J170,0)</f>
        <v>0</v>
      </c>
      <c r="BG170" s="192">
        <f>IF(N170="zákl. přenesená",J170,0)</f>
        <v>0</v>
      </c>
      <c r="BH170" s="192">
        <f>IF(N170="sníž. přenesená",J170,0)</f>
        <v>0</v>
      </c>
      <c r="BI170" s="192">
        <f>IF(N170="nulová",J170,0)</f>
        <v>0</v>
      </c>
      <c r="BJ170" s="19" t="s">
        <v>89</v>
      </c>
      <c r="BK170" s="192">
        <f>ROUND(I170*H170,2)</f>
        <v>0</v>
      </c>
      <c r="BL170" s="19" t="s">
        <v>230</v>
      </c>
      <c r="BM170" s="191" t="s">
        <v>388</v>
      </c>
    </row>
    <row r="171" spans="1:65" s="13" customFormat="1" ht="11.25">
      <c r="B171" s="198"/>
      <c r="C171" s="199"/>
      <c r="D171" s="200" t="s">
        <v>143</v>
      </c>
      <c r="E171" s="201" t="s">
        <v>21</v>
      </c>
      <c r="F171" s="202" t="s">
        <v>340</v>
      </c>
      <c r="G171" s="199"/>
      <c r="H171" s="203">
        <v>1</v>
      </c>
      <c r="I171" s="204"/>
      <c r="J171" s="199"/>
      <c r="K171" s="199"/>
      <c r="L171" s="205"/>
      <c r="M171" s="206"/>
      <c r="N171" s="207"/>
      <c r="O171" s="207"/>
      <c r="P171" s="207"/>
      <c r="Q171" s="207"/>
      <c r="R171" s="207"/>
      <c r="S171" s="207"/>
      <c r="T171" s="208"/>
      <c r="AT171" s="209" t="s">
        <v>143</v>
      </c>
      <c r="AU171" s="209" t="s">
        <v>89</v>
      </c>
      <c r="AV171" s="13" t="s">
        <v>89</v>
      </c>
      <c r="AW171" s="13" t="s">
        <v>34</v>
      </c>
      <c r="AX171" s="13" t="s">
        <v>73</v>
      </c>
      <c r="AY171" s="209" t="s">
        <v>131</v>
      </c>
    </row>
    <row r="172" spans="1:65" s="16" customFormat="1" ht="11.25">
      <c r="B172" s="242"/>
      <c r="C172" s="243"/>
      <c r="D172" s="200" t="s">
        <v>143</v>
      </c>
      <c r="E172" s="244" t="s">
        <v>21</v>
      </c>
      <c r="F172" s="245" t="s">
        <v>320</v>
      </c>
      <c r="G172" s="243"/>
      <c r="H172" s="246">
        <v>1</v>
      </c>
      <c r="I172" s="247"/>
      <c r="J172" s="243"/>
      <c r="K172" s="243"/>
      <c r="L172" s="248"/>
      <c r="M172" s="249"/>
      <c r="N172" s="250"/>
      <c r="O172" s="250"/>
      <c r="P172" s="250"/>
      <c r="Q172" s="250"/>
      <c r="R172" s="250"/>
      <c r="S172" s="250"/>
      <c r="T172" s="251"/>
      <c r="AT172" s="252" t="s">
        <v>143</v>
      </c>
      <c r="AU172" s="252" t="s">
        <v>89</v>
      </c>
      <c r="AV172" s="16" t="s">
        <v>139</v>
      </c>
      <c r="AW172" s="16" t="s">
        <v>34</v>
      </c>
      <c r="AX172" s="16" t="s">
        <v>81</v>
      </c>
      <c r="AY172" s="252" t="s">
        <v>131</v>
      </c>
    </row>
    <row r="173" spans="1:65" s="2" customFormat="1" ht="16.5" customHeight="1">
      <c r="A173" s="36"/>
      <c r="B173" s="37"/>
      <c r="C173" s="180" t="s">
        <v>298</v>
      </c>
      <c r="D173" s="180" t="s">
        <v>134</v>
      </c>
      <c r="E173" s="181" t="s">
        <v>298</v>
      </c>
      <c r="F173" s="182" t="s">
        <v>389</v>
      </c>
      <c r="G173" s="183" t="s">
        <v>339</v>
      </c>
      <c r="H173" s="184">
        <v>1</v>
      </c>
      <c r="I173" s="185"/>
      <c r="J173" s="186">
        <f>ROUND(I173*H173,2)</f>
        <v>0</v>
      </c>
      <c r="K173" s="182" t="s">
        <v>171</v>
      </c>
      <c r="L173" s="41"/>
      <c r="M173" s="187" t="s">
        <v>21</v>
      </c>
      <c r="N173" s="188" t="s">
        <v>45</v>
      </c>
      <c r="O173" s="66"/>
      <c r="P173" s="189">
        <f>O173*H173</f>
        <v>0</v>
      </c>
      <c r="Q173" s="189">
        <v>0</v>
      </c>
      <c r="R173" s="189">
        <f>Q173*H173</f>
        <v>0</v>
      </c>
      <c r="S173" s="189">
        <v>0</v>
      </c>
      <c r="T173" s="190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191" t="s">
        <v>230</v>
      </c>
      <c r="AT173" s="191" t="s">
        <v>134</v>
      </c>
      <c r="AU173" s="191" t="s">
        <v>89</v>
      </c>
      <c r="AY173" s="19" t="s">
        <v>131</v>
      </c>
      <c r="BE173" s="192">
        <f>IF(N173="základní",J173,0)</f>
        <v>0</v>
      </c>
      <c r="BF173" s="192">
        <f>IF(N173="snížená",J173,0)</f>
        <v>0</v>
      </c>
      <c r="BG173" s="192">
        <f>IF(N173="zákl. přenesená",J173,0)</f>
        <v>0</v>
      </c>
      <c r="BH173" s="192">
        <f>IF(N173="sníž. přenesená",J173,0)</f>
        <v>0</v>
      </c>
      <c r="BI173" s="192">
        <f>IF(N173="nulová",J173,0)</f>
        <v>0</v>
      </c>
      <c r="BJ173" s="19" t="s">
        <v>89</v>
      </c>
      <c r="BK173" s="192">
        <f>ROUND(I173*H173,2)</f>
        <v>0</v>
      </c>
      <c r="BL173" s="19" t="s">
        <v>230</v>
      </c>
      <c r="BM173" s="191" t="s">
        <v>390</v>
      </c>
    </row>
    <row r="174" spans="1:65" s="13" customFormat="1" ht="11.25">
      <c r="B174" s="198"/>
      <c r="C174" s="199"/>
      <c r="D174" s="200" t="s">
        <v>143</v>
      </c>
      <c r="E174" s="201" t="s">
        <v>21</v>
      </c>
      <c r="F174" s="202" t="s">
        <v>340</v>
      </c>
      <c r="G174" s="199"/>
      <c r="H174" s="203">
        <v>1</v>
      </c>
      <c r="I174" s="204"/>
      <c r="J174" s="199"/>
      <c r="K174" s="199"/>
      <c r="L174" s="205"/>
      <c r="M174" s="206"/>
      <c r="N174" s="207"/>
      <c r="O174" s="207"/>
      <c r="P174" s="207"/>
      <c r="Q174" s="207"/>
      <c r="R174" s="207"/>
      <c r="S174" s="207"/>
      <c r="T174" s="208"/>
      <c r="AT174" s="209" t="s">
        <v>143</v>
      </c>
      <c r="AU174" s="209" t="s">
        <v>89</v>
      </c>
      <c r="AV174" s="13" t="s">
        <v>89</v>
      </c>
      <c r="AW174" s="13" t="s">
        <v>34</v>
      </c>
      <c r="AX174" s="13" t="s">
        <v>73</v>
      </c>
      <c r="AY174" s="209" t="s">
        <v>131</v>
      </c>
    </row>
    <row r="175" spans="1:65" s="16" customFormat="1" ht="11.25">
      <c r="B175" s="242"/>
      <c r="C175" s="243"/>
      <c r="D175" s="200" t="s">
        <v>143</v>
      </c>
      <c r="E175" s="244" t="s">
        <v>21</v>
      </c>
      <c r="F175" s="245" t="s">
        <v>320</v>
      </c>
      <c r="G175" s="243"/>
      <c r="H175" s="246">
        <v>1</v>
      </c>
      <c r="I175" s="247"/>
      <c r="J175" s="243"/>
      <c r="K175" s="243"/>
      <c r="L175" s="248"/>
      <c r="M175" s="249"/>
      <c r="N175" s="250"/>
      <c r="O175" s="250"/>
      <c r="P175" s="250"/>
      <c r="Q175" s="250"/>
      <c r="R175" s="250"/>
      <c r="S175" s="250"/>
      <c r="T175" s="251"/>
      <c r="AT175" s="252" t="s">
        <v>143</v>
      </c>
      <c r="AU175" s="252" t="s">
        <v>89</v>
      </c>
      <c r="AV175" s="16" t="s">
        <v>139</v>
      </c>
      <c r="AW175" s="16" t="s">
        <v>34</v>
      </c>
      <c r="AX175" s="16" t="s">
        <v>81</v>
      </c>
      <c r="AY175" s="252" t="s">
        <v>131</v>
      </c>
    </row>
    <row r="176" spans="1:65" s="2" customFormat="1" ht="16.5" customHeight="1">
      <c r="A176" s="36"/>
      <c r="B176" s="37"/>
      <c r="C176" s="180" t="s">
        <v>305</v>
      </c>
      <c r="D176" s="180" t="s">
        <v>134</v>
      </c>
      <c r="E176" s="181" t="s">
        <v>305</v>
      </c>
      <c r="F176" s="182" t="s">
        <v>391</v>
      </c>
      <c r="G176" s="183" t="s">
        <v>339</v>
      </c>
      <c r="H176" s="184">
        <v>1</v>
      </c>
      <c r="I176" s="185"/>
      <c r="J176" s="186">
        <f>ROUND(I176*H176,2)</f>
        <v>0</v>
      </c>
      <c r="K176" s="182" t="s">
        <v>171</v>
      </c>
      <c r="L176" s="41"/>
      <c r="M176" s="187" t="s">
        <v>21</v>
      </c>
      <c r="N176" s="188" t="s">
        <v>45</v>
      </c>
      <c r="O176" s="66"/>
      <c r="P176" s="189">
        <f>O176*H176</f>
        <v>0</v>
      </c>
      <c r="Q176" s="189">
        <v>0</v>
      </c>
      <c r="R176" s="189">
        <f>Q176*H176</f>
        <v>0</v>
      </c>
      <c r="S176" s="189">
        <v>0</v>
      </c>
      <c r="T176" s="190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191" t="s">
        <v>230</v>
      </c>
      <c r="AT176" s="191" t="s">
        <v>134</v>
      </c>
      <c r="AU176" s="191" t="s">
        <v>89</v>
      </c>
      <c r="AY176" s="19" t="s">
        <v>131</v>
      </c>
      <c r="BE176" s="192">
        <f>IF(N176="základní",J176,0)</f>
        <v>0</v>
      </c>
      <c r="BF176" s="192">
        <f>IF(N176="snížená",J176,0)</f>
        <v>0</v>
      </c>
      <c r="BG176" s="192">
        <f>IF(N176="zákl. přenesená",J176,0)</f>
        <v>0</v>
      </c>
      <c r="BH176" s="192">
        <f>IF(N176="sníž. přenesená",J176,0)</f>
        <v>0</v>
      </c>
      <c r="BI176" s="192">
        <f>IF(N176="nulová",J176,0)</f>
        <v>0</v>
      </c>
      <c r="BJ176" s="19" t="s">
        <v>89</v>
      </c>
      <c r="BK176" s="192">
        <f>ROUND(I176*H176,2)</f>
        <v>0</v>
      </c>
      <c r="BL176" s="19" t="s">
        <v>230</v>
      </c>
      <c r="BM176" s="191" t="s">
        <v>392</v>
      </c>
    </row>
    <row r="177" spans="1:65" s="13" customFormat="1" ht="11.25">
      <c r="B177" s="198"/>
      <c r="C177" s="199"/>
      <c r="D177" s="200" t="s">
        <v>143</v>
      </c>
      <c r="E177" s="201" t="s">
        <v>21</v>
      </c>
      <c r="F177" s="202" t="s">
        <v>340</v>
      </c>
      <c r="G177" s="199"/>
      <c r="H177" s="203">
        <v>1</v>
      </c>
      <c r="I177" s="204"/>
      <c r="J177" s="199"/>
      <c r="K177" s="199"/>
      <c r="L177" s="205"/>
      <c r="M177" s="206"/>
      <c r="N177" s="207"/>
      <c r="O177" s="207"/>
      <c r="P177" s="207"/>
      <c r="Q177" s="207"/>
      <c r="R177" s="207"/>
      <c r="S177" s="207"/>
      <c r="T177" s="208"/>
      <c r="AT177" s="209" t="s">
        <v>143</v>
      </c>
      <c r="AU177" s="209" t="s">
        <v>89</v>
      </c>
      <c r="AV177" s="13" t="s">
        <v>89</v>
      </c>
      <c r="AW177" s="13" t="s">
        <v>34</v>
      </c>
      <c r="AX177" s="13" t="s">
        <v>73</v>
      </c>
      <c r="AY177" s="209" t="s">
        <v>131</v>
      </c>
    </row>
    <row r="178" spans="1:65" s="16" customFormat="1" ht="11.25">
      <c r="B178" s="242"/>
      <c r="C178" s="243"/>
      <c r="D178" s="200" t="s">
        <v>143</v>
      </c>
      <c r="E178" s="244" t="s">
        <v>21</v>
      </c>
      <c r="F178" s="245" t="s">
        <v>320</v>
      </c>
      <c r="G178" s="243"/>
      <c r="H178" s="246">
        <v>1</v>
      </c>
      <c r="I178" s="247"/>
      <c r="J178" s="243"/>
      <c r="K178" s="243"/>
      <c r="L178" s="248"/>
      <c r="M178" s="249"/>
      <c r="N178" s="250"/>
      <c r="O178" s="250"/>
      <c r="P178" s="250"/>
      <c r="Q178" s="250"/>
      <c r="R178" s="250"/>
      <c r="S178" s="250"/>
      <c r="T178" s="251"/>
      <c r="AT178" s="252" t="s">
        <v>143</v>
      </c>
      <c r="AU178" s="252" t="s">
        <v>89</v>
      </c>
      <c r="AV178" s="16" t="s">
        <v>139</v>
      </c>
      <c r="AW178" s="16" t="s">
        <v>34</v>
      </c>
      <c r="AX178" s="16" t="s">
        <v>81</v>
      </c>
      <c r="AY178" s="252" t="s">
        <v>131</v>
      </c>
    </row>
    <row r="179" spans="1:65" s="2" customFormat="1" ht="16.5" customHeight="1">
      <c r="A179" s="36"/>
      <c r="B179" s="37"/>
      <c r="C179" s="180" t="s">
        <v>311</v>
      </c>
      <c r="D179" s="180" t="s">
        <v>134</v>
      </c>
      <c r="E179" s="181" t="s">
        <v>311</v>
      </c>
      <c r="F179" s="182" t="s">
        <v>393</v>
      </c>
      <c r="G179" s="183" t="s">
        <v>170</v>
      </c>
      <c r="H179" s="184">
        <v>32</v>
      </c>
      <c r="I179" s="185"/>
      <c r="J179" s="186">
        <f>ROUND(I179*H179,2)</f>
        <v>0</v>
      </c>
      <c r="K179" s="182" t="s">
        <v>171</v>
      </c>
      <c r="L179" s="41"/>
      <c r="M179" s="187" t="s">
        <v>21</v>
      </c>
      <c r="N179" s="188" t="s">
        <v>45</v>
      </c>
      <c r="O179" s="66"/>
      <c r="P179" s="189">
        <f>O179*H179</f>
        <v>0</v>
      </c>
      <c r="Q179" s="189">
        <v>0</v>
      </c>
      <c r="R179" s="189">
        <f>Q179*H179</f>
        <v>0</v>
      </c>
      <c r="S179" s="189">
        <v>0</v>
      </c>
      <c r="T179" s="190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191" t="s">
        <v>230</v>
      </c>
      <c r="AT179" s="191" t="s">
        <v>134</v>
      </c>
      <c r="AU179" s="191" t="s">
        <v>89</v>
      </c>
      <c r="AY179" s="19" t="s">
        <v>131</v>
      </c>
      <c r="BE179" s="192">
        <f>IF(N179="základní",J179,0)</f>
        <v>0</v>
      </c>
      <c r="BF179" s="192">
        <f>IF(N179="snížená",J179,0)</f>
        <v>0</v>
      </c>
      <c r="BG179" s="192">
        <f>IF(N179="zákl. přenesená",J179,0)</f>
        <v>0</v>
      </c>
      <c r="BH179" s="192">
        <f>IF(N179="sníž. přenesená",J179,0)</f>
        <v>0</v>
      </c>
      <c r="BI179" s="192">
        <f>IF(N179="nulová",J179,0)</f>
        <v>0</v>
      </c>
      <c r="BJ179" s="19" t="s">
        <v>89</v>
      </c>
      <c r="BK179" s="192">
        <f>ROUND(I179*H179,2)</f>
        <v>0</v>
      </c>
      <c r="BL179" s="19" t="s">
        <v>230</v>
      </c>
      <c r="BM179" s="191" t="s">
        <v>394</v>
      </c>
    </row>
    <row r="180" spans="1:65" s="13" customFormat="1" ht="11.25">
      <c r="B180" s="198"/>
      <c r="C180" s="199"/>
      <c r="D180" s="200" t="s">
        <v>143</v>
      </c>
      <c r="E180" s="201" t="s">
        <v>21</v>
      </c>
      <c r="F180" s="202" t="s">
        <v>395</v>
      </c>
      <c r="G180" s="199"/>
      <c r="H180" s="203">
        <v>32</v>
      </c>
      <c r="I180" s="204"/>
      <c r="J180" s="199"/>
      <c r="K180" s="199"/>
      <c r="L180" s="205"/>
      <c r="M180" s="206"/>
      <c r="N180" s="207"/>
      <c r="O180" s="207"/>
      <c r="P180" s="207"/>
      <c r="Q180" s="207"/>
      <c r="R180" s="207"/>
      <c r="S180" s="207"/>
      <c r="T180" s="208"/>
      <c r="AT180" s="209" t="s">
        <v>143</v>
      </c>
      <c r="AU180" s="209" t="s">
        <v>89</v>
      </c>
      <c r="AV180" s="13" t="s">
        <v>89</v>
      </c>
      <c r="AW180" s="13" t="s">
        <v>34</v>
      </c>
      <c r="AX180" s="13" t="s">
        <v>73</v>
      </c>
      <c r="AY180" s="209" t="s">
        <v>131</v>
      </c>
    </row>
    <row r="181" spans="1:65" s="16" customFormat="1" ht="11.25">
      <c r="B181" s="242"/>
      <c r="C181" s="243"/>
      <c r="D181" s="200" t="s">
        <v>143</v>
      </c>
      <c r="E181" s="244" t="s">
        <v>21</v>
      </c>
      <c r="F181" s="245" t="s">
        <v>320</v>
      </c>
      <c r="G181" s="243"/>
      <c r="H181" s="246">
        <v>32</v>
      </c>
      <c r="I181" s="247"/>
      <c r="J181" s="243"/>
      <c r="K181" s="243"/>
      <c r="L181" s="248"/>
      <c r="M181" s="249"/>
      <c r="N181" s="250"/>
      <c r="O181" s="250"/>
      <c r="P181" s="250"/>
      <c r="Q181" s="250"/>
      <c r="R181" s="250"/>
      <c r="S181" s="250"/>
      <c r="T181" s="251"/>
      <c r="AT181" s="252" t="s">
        <v>143</v>
      </c>
      <c r="AU181" s="252" t="s">
        <v>89</v>
      </c>
      <c r="AV181" s="16" t="s">
        <v>139</v>
      </c>
      <c r="AW181" s="16" t="s">
        <v>34</v>
      </c>
      <c r="AX181" s="16" t="s">
        <v>81</v>
      </c>
      <c r="AY181" s="252" t="s">
        <v>131</v>
      </c>
    </row>
    <row r="182" spans="1:65" s="12" customFormat="1" ht="22.9" customHeight="1">
      <c r="B182" s="164"/>
      <c r="C182" s="165"/>
      <c r="D182" s="166" t="s">
        <v>72</v>
      </c>
      <c r="E182" s="178" t="s">
        <v>396</v>
      </c>
      <c r="F182" s="178" t="s">
        <v>397</v>
      </c>
      <c r="G182" s="165"/>
      <c r="H182" s="165"/>
      <c r="I182" s="168"/>
      <c r="J182" s="179">
        <f>BK182</f>
        <v>0</v>
      </c>
      <c r="K182" s="165"/>
      <c r="L182" s="170"/>
      <c r="M182" s="171"/>
      <c r="N182" s="172"/>
      <c r="O182" s="172"/>
      <c r="P182" s="173">
        <f>SUM(P183:P263)</f>
        <v>0</v>
      </c>
      <c r="Q182" s="172"/>
      <c r="R182" s="173">
        <f>SUM(R183:R263)</f>
        <v>0</v>
      </c>
      <c r="S182" s="172"/>
      <c r="T182" s="174">
        <f>SUM(T183:T263)</f>
        <v>0</v>
      </c>
      <c r="AR182" s="175" t="s">
        <v>81</v>
      </c>
      <c r="AT182" s="176" t="s">
        <v>72</v>
      </c>
      <c r="AU182" s="176" t="s">
        <v>81</v>
      </c>
      <c r="AY182" s="175" t="s">
        <v>131</v>
      </c>
      <c r="BK182" s="177">
        <f>SUM(BK183:BK263)</f>
        <v>0</v>
      </c>
    </row>
    <row r="183" spans="1:65" s="2" customFormat="1" ht="16.5" customHeight="1">
      <c r="A183" s="36"/>
      <c r="B183" s="37"/>
      <c r="C183" s="180" t="s">
        <v>321</v>
      </c>
      <c r="D183" s="180" t="s">
        <v>134</v>
      </c>
      <c r="E183" s="181" t="s">
        <v>321</v>
      </c>
      <c r="F183" s="182" t="s">
        <v>398</v>
      </c>
      <c r="G183" s="183" t="s">
        <v>187</v>
      </c>
      <c r="H183" s="184">
        <v>5110</v>
      </c>
      <c r="I183" s="185"/>
      <c r="J183" s="186">
        <f>ROUND(I183*H183,2)</f>
        <v>0</v>
      </c>
      <c r="K183" s="182" t="s">
        <v>171</v>
      </c>
      <c r="L183" s="41"/>
      <c r="M183" s="187" t="s">
        <v>21</v>
      </c>
      <c r="N183" s="188" t="s">
        <v>45</v>
      </c>
      <c r="O183" s="66"/>
      <c r="P183" s="189">
        <f>O183*H183</f>
        <v>0</v>
      </c>
      <c r="Q183" s="189">
        <v>0</v>
      </c>
      <c r="R183" s="189">
        <f>Q183*H183</f>
        <v>0</v>
      </c>
      <c r="S183" s="189">
        <v>0</v>
      </c>
      <c r="T183" s="190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191" t="s">
        <v>230</v>
      </c>
      <c r="AT183" s="191" t="s">
        <v>134</v>
      </c>
      <c r="AU183" s="191" t="s">
        <v>89</v>
      </c>
      <c r="AY183" s="19" t="s">
        <v>131</v>
      </c>
      <c r="BE183" s="192">
        <f>IF(N183="základní",J183,0)</f>
        <v>0</v>
      </c>
      <c r="BF183" s="192">
        <f>IF(N183="snížená",J183,0)</f>
        <v>0</v>
      </c>
      <c r="BG183" s="192">
        <f>IF(N183="zákl. přenesená",J183,0)</f>
        <v>0</v>
      </c>
      <c r="BH183" s="192">
        <f>IF(N183="sníž. přenesená",J183,0)</f>
        <v>0</v>
      </c>
      <c r="BI183" s="192">
        <f>IF(N183="nulová",J183,0)</f>
        <v>0</v>
      </c>
      <c r="BJ183" s="19" t="s">
        <v>89</v>
      </c>
      <c r="BK183" s="192">
        <f>ROUND(I183*H183,2)</f>
        <v>0</v>
      </c>
      <c r="BL183" s="19" t="s">
        <v>230</v>
      </c>
      <c r="BM183" s="191" t="s">
        <v>399</v>
      </c>
    </row>
    <row r="184" spans="1:65" s="13" customFormat="1" ht="11.25">
      <c r="B184" s="198"/>
      <c r="C184" s="199"/>
      <c r="D184" s="200" t="s">
        <v>143</v>
      </c>
      <c r="E184" s="201" t="s">
        <v>21</v>
      </c>
      <c r="F184" s="202" t="s">
        <v>400</v>
      </c>
      <c r="G184" s="199"/>
      <c r="H184" s="203">
        <v>5110</v>
      </c>
      <c r="I184" s="204"/>
      <c r="J184" s="199"/>
      <c r="K184" s="199"/>
      <c r="L184" s="205"/>
      <c r="M184" s="206"/>
      <c r="N184" s="207"/>
      <c r="O184" s="207"/>
      <c r="P184" s="207"/>
      <c r="Q184" s="207"/>
      <c r="R184" s="207"/>
      <c r="S184" s="207"/>
      <c r="T184" s="208"/>
      <c r="AT184" s="209" t="s">
        <v>143</v>
      </c>
      <c r="AU184" s="209" t="s">
        <v>89</v>
      </c>
      <c r="AV184" s="13" t="s">
        <v>89</v>
      </c>
      <c r="AW184" s="13" t="s">
        <v>34</v>
      </c>
      <c r="AX184" s="13" t="s">
        <v>73</v>
      </c>
      <c r="AY184" s="209" t="s">
        <v>131</v>
      </c>
    </row>
    <row r="185" spans="1:65" s="16" customFormat="1" ht="11.25">
      <c r="B185" s="242"/>
      <c r="C185" s="243"/>
      <c r="D185" s="200" t="s">
        <v>143</v>
      </c>
      <c r="E185" s="244" t="s">
        <v>21</v>
      </c>
      <c r="F185" s="245" t="s">
        <v>320</v>
      </c>
      <c r="G185" s="243"/>
      <c r="H185" s="246">
        <v>5110</v>
      </c>
      <c r="I185" s="247"/>
      <c r="J185" s="243"/>
      <c r="K185" s="243"/>
      <c r="L185" s="248"/>
      <c r="M185" s="249"/>
      <c r="N185" s="250"/>
      <c r="O185" s="250"/>
      <c r="P185" s="250"/>
      <c r="Q185" s="250"/>
      <c r="R185" s="250"/>
      <c r="S185" s="250"/>
      <c r="T185" s="251"/>
      <c r="AT185" s="252" t="s">
        <v>143</v>
      </c>
      <c r="AU185" s="252" t="s">
        <v>89</v>
      </c>
      <c r="AV185" s="16" t="s">
        <v>139</v>
      </c>
      <c r="AW185" s="16" t="s">
        <v>34</v>
      </c>
      <c r="AX185" s="16" t="s">
        <v>81</v>
      </c>
      <c r="AY185" s="252" t="s">
        <v>131</v>
      </c>
    </row>
    <row r="186" spans="1:65" s="2" customFormat="1" ht="16.5" customHeight="1">
      <c r="A186" s="36"/>
      <c r="B186" s="37"/>
      <c r="C186" s="180" t="s">
        <v>296</v>
      </c>
      <c r="D186" s="180" t="s">
        <v>134</v>
      </c>
      <c r="E186" s="181" t="s">
        <v>296</v>
      </c>
      <c r="F186" s="182" t="s">
        <v>401</v>
      </c>
      <c r="G186" s="183" t="s">
        <v>187</v>
      </c>
      <c r="H186" s="184">
        <v>420</v>
      </c>
      <c r="I186" s="185"/>
      <c r="J186" s="186">
        <f>ROUND(I186*H186,2)</f>
        <v>0</v>
      </c>
      <c r="K186" s="182" t="s">
        <v>171</v>
      </c>
      <c r="L186" s="41"/>
      <c r="M186" s="187" t="s">
        <v>21</v>
      </c>
      <c r="N186" s="188" t="s">
        <v>45</v>
      </c>
      <c r="O186" s="66"/>
      <c r="P186" s="189">
        <f>O186*H186</f>
        <v>0</v>
      </c>
      <c r="Q186" s="189">
        <v>0</v>
      </c>
      <c r="R186" s="189">
        <f>Q186*H186</f>
        <v>0</v>
      </c>
      <c r="S186" s="189">
        <v>0</v>
      </c>
      <c r="T186" s="190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191" t="s">
        <v>230</v>
      </c>
      <c r="AT186" s="191" t="s">
        <v>134</v>
      </c>
      <c r="AU186" s="191" t="s">
        <v>89</v>
      </c>
      <c r="AY186" s="19" t="s">
        <v>131</v>
      </c>
      <c r="BE186" s="192">
        <f>IF(N186="základní",J186,0)</f>
        <v>0</v>
      </c>
      <c r="BF186" s="192">
        <f>IF(N186="snížená",J186,0)</f>
        <v>0</v>
      </c>
      <c r="BG186" s="192">
        <f>IF(N186="zákl. přenesená",J186,0)</f>
        <v>0</v>
      </c>
      <c r="BH186" s="192">
        <f>IF(N186="sníž. přenesená",J186,0)</f>
        <v>0</v>
      </c>
      <c r="BI186" s="192">
        <f>IF(N186="nulová",J186,0)</f>
        <v>0</v>
      </c>
      <c r="BJ186" s="19" t="s">
        <v>89</v>
      </c>
      <c r="BK186" s="192">
        <f>ROUND(I186*H186,2)</f>
        <v>0</v>
      </c>
      <c r="BL186" s="19" t="s">
        <v>230</v>
      </c>
      <c r="BM186" s="191" t="s">
        <v>402</v>
      </c>
    </row>
    <row r="187" spans="1:65" s="13" customFormat="1" ht="11.25">
      <c r="B187" s="198"/>
      <c r="C187" s="199"/>
      <c r="D187" s="200" t="s">
        <v>143</v>
      </c>
      <c r="E187" s="201" t="s">
        <v>21</v>
      </c>
      <c r="F187" s="202" t="s">
        <v>403</v>
      </c>
      <c r="G187" s="199"/>
      <c r="H187" s="203">
        <v>420</v>
      </c>
      <c r="I187" s="204"/>
      <c r="J187" s="199"/>
      <c r="K187" s="199"/>
      <c r="L187" s="205"/>
      <c r="M187" s="206"/>
      <c r="N187" s="207"/>
      <c r="O187" s="207"/>
      <c r="P187" s="207"/>
      <c r="Q187" s="207"/>
      <c r="R187" s="207"/>
      <c r="S187" s="207"/>
      <c r="T187" s="208"/>
      <c r="AT187" s="209" t="s">
        <v>143</v>
      </c>
      <c r="AU187" s="209" t="s">
        <v>89</v>
      </c>
      <c r="AV187" s="13" t="s">
        <v>89</v>
      </c>
      <c r="AW187" s="13" t="s">
        <v>34</v>
      </c>
      <c r="AX187" s="13" t="s">
        <v>73</v>
      </c>
      <c r="AY187" s="209" t="s">
        <v>131</v>
      </c>
    </row>
    <row r="188" spans="1:65" s="16" customFormat="1" ht="11.25">
      <c r="B188" s="242"/>
      <c r="C188" s="243"/>
      <c r="D188" s="200" t="s">
        <v>143</v>
      </c>
      <c r="E188" s="244" t="s">
        <v>21</v>
      </c>
      <c r="F188" s="245" t="s">
        <v>320</v>
      </c>
      <c r="G188" s="243"/>
      <c r="H188" s="246">
        <v>420</v>
      </c>
      <c r="I188" s="247"/>
      <c r="J188" s="243"/>
      <c r="K188" s="243"/>
      <c r="L188" s="248"/>
      <c r="M188" s="249"/>
      <c r="N188" s="250"/>
      <c r="O188" s="250"/>
      <c r="P188" s="250"/>
      <c r="Q188" s="250"/>
      <c r="R188" s="250"/>
      <c r="S188" s="250"/>
      <c r="T188" s="251"/>
      <c r="AT188" s="252" t="s">
        <v>143</v>
      </c>
      <c r="AU188" s="252" t="s">
        <v>89</v>
      </c>
      <c r="AV188" s="16" t="s">
        <v>139</v>
      </c>
      <c r="AW188" s="16" t="s">
        <v>34</v>
      </c>
      <c r="AX188" s="16" t="s">
        <v>81</v>
      </c>
      <c r="AY188" s="252" t="s">
        <v>131</v>
      </c>
    </row>
    <row r="189" spans="1:65" s="2" customFormat="1" ht="16.5" customHeight="1">
      <c r="A189" s="36"/>
      <c r="B189" s="37"/>
      <c r="C189" s="180" t="s">
        <v>404</v>
      </c>
      <c r="D189" s="180" t="s">
        <v>134</v>
      </c>
      <c r="E189" s="181" t="s">
        <v>404</v>
      </c>
      <c r="F189" s="182" t="s">
        <v>405</v>
      </c>
      <c r="G189" s="183" t="s">
        <v>187</v>
      </c>
      <c r="H189" s="184">
        <v>1700</v>
      </c>
      <c r="I189" s="185"/>
      <c r="J189" s="186">
        <f>ROUND(I189*H189,2)</f>
        <v>0</v>
      </c>
      <c r="K189" s="182" t="s">
        <v>171</v>
      </c>
      <c r="L189" s="41"/>
      <c r="M189" s="187" t="s">
        <v>21</v>
      </c>
      <c r="N189" s="188" t="s">
        <v>45</v>
      </c>
      <c r="O189" s="66"/>
      <c r="P189" s="189">
        <f>O189*H189</f>
        <v>0</v>
      </c>
      <c r="Q189" s="189">
        <v>0</v>
      </c>
      <c r="R189" s="189">
        <f>Q189*H189</f>
        <v>0</v>
      </c>
      <c r="S189" s="189">
        <v>0</v>
      </c>
      <c r="T189" s="190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191" t="s">
        <v>230</v>
      </c>
      <c r="AT189" s="191" t="s">
        <v>134</v>
      </c>
      <c r="AU189" s="191" t="s">
        <v>89</v>
      </c>
      <c r="AY189" s="19" t="s">
        <v>131</v>
      </c>
      <c r="BE189" s="192">
        <f>IF(N189="základní",J189,0)</f>
        <v>0</v>
      </c>
      <c r="BF189" s="192">
        <f>IF(N189="snížená",J189,0)</f>
        <v>0</v>
      </c>
      <c r="BG189" s="192">
        <f>IF(N189="zákl. přenesená",J189,0)</f>
        <v>0</v>
      </c>
      <c r="BH189" s="192">
        <f>IF(N189="sníž. přenesená",J189,0)</f>
        <v>0</v>
      </c>
      <c r="BI189" s="192">
        <f>IF(N189="nulová",J189,0)</f>
        <v>0</v>
      </c>
      <c r="BJ189" s="19" t="s">
        <v>89</v>
      </c>
      <c r="BK189" s="192">
        <f>ROUND(I189*H189,2)</f>
        <v>0</v>
      </c>
      <c r="BL189" s="19" t="s">
        <v>230</v>
      </c>
      <c r="BM189" s="191" t="s">
        <v>406</v>
      </c>
    </row>
    <row r="190" spans="1:65" s="13" customFormat="1" ht="11.25">
      <c r="B190" s="198"/>
      <c r="C190" s="199"/>
      <c r="D190" s="200" t="s">
        <v>143</v>
      </c>
      <c r="E190" s="201" t="s">
        <v>21</v>
      </c>
      <c r="F190" s="202" t="s">
        <v>407</v>
      </c>
      <c r="G190" s="199"/>
      <c r="H190" s="203">
        <v>1700</v>
      </c>
      <c r="I190" s="204"/>
      <c r="J190" s="199"/>
      <c r="K190" s="199"/>
      <c r="L190" s="205"/>
      <c r="M190" s="206"/>
      <c r="N190" s="207"/>
      <c r="O190" s="207"/>
      <c r="P190" s="207"/>
      <c r="Q190" s="207"/>
      <c r="R190" s="207"/>
      <c r="S190" s="207"/>
      <c r="T190" s="208"/>
      <c r="AT190" s="209" t="s">
        <v>143</v>
      </c>
      <c r="AU190" s="209" t="s">
        <v>89</v>
      </c>
      <c r="AV190" s="13" t="s">
        <v>89</v>
      </c>
      <c r="AW190" s="13" t="s">
        <v>34</v>
      </c>
      <c r="AX190" s="13" t="s">
        <v>73</v>
      </c>
      <c r="AY190" s="209" t="s">
        <v>131</v>
      </c>
    </row>
    <row r="191" spans="1:65" s="16" customFormat="1" ht="11.25">
      <c r="B191" s="242"/>
      <c r="C191" s="243"/>
      <c r="D191" s="200" t="s">
        <v>143</v>
      </c>
      <c r="E191" s="244" t="s">
        <v>21</v>
      </c>
      <c r="F191" s="245" t="s">
        <v>320</v>
      </c>
      <c r="G191" s="243"/>
      <c r="H191" s="246">
        <v>1700</v>
      </c>
      <c r="I191" s="247"/>
      <c r="J191" s="243"/>
      <c r="K191" s="243"/>
      <c r="L191" s="248"/>
      <c r="M191" s="249"/>
      <c r="N191" s="250"/>
      <c r="O191" s="250"/>
      <c r="P191" s="250"/>
      <c r="Q191" s="250"/>
      <c r="R191" s="250"/>
      <c r="S191" s="250"/>
      <c r="T191" s="251"/>
      <c r="AT191" s="252" t="s">
        <v>143</v>
      </c>
      <c r="AU191" s="252" t="s">
        <v>89</v>
      </c>
      <c r="AV191" s="16" t="s">
        <v>139</v>
      </c>
      <c r="AW191" s="16" t="s">
        <v>34</v>
      </c>
      <c r="AX191" s="16" t="s">
        <v>81</v>
      </c>
      <c r="AY191" s="252" t="s">
        <v>131</v>
      </c>
    </row>
    <row r="192" spans="1:65" s="2" customFormat="1" ht="16.5" customHeight="1">
      <c r="A192" s="36"/>
      <c r="B192" s="37"/>
      <c r="C192" s="180" t="s">
        <v>362</v>
      </c>
      <c r="D192" s="180" t="s">
        <v>134</v>
      </c>
      <c r="E192" s="181" t="s">
        <v>362</v>
      </c>
      <c r="F192" s="182" t="s">
        <v>408</v>
      </c>
      <c r="G192" s="183" t="s">
        <v>187</v>
      </c>
      <c r="H192" s="184">
        <v>20</v>
      </c>
      <c r="I192" s="185"/>
      <c r="J192" s="186">
        <f>ROUND(I192*H192,2)</f>
        <v>0</v>
      </c>
      <c r="K192" s="182" t="s">
        <v>171</v>
      </c>
      <c r="L192" s="41"/>
      <c r="M192" s="187" t="s">
        <v>21</v>
      </c>
      <c r="N192" s="188" t="s">
        <v>45</v>
      </c>
      <c r="O192" s="66"/>
      <c r="P192" s="189">
        <f>O192*H192</f>
        <v>0</v>
      </c>
      <c r="Q192" s="189">
        <v>0</v>
      </c>
      <c r="R192" s="189">
        <f>Q192*H192</f>
        <v>0</v>
      </c>
      <c r="S192" s="189">
        <v>0</v>
      </c>
      <c r="T192" s="190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191" t="s">
        <v>230</v>
      </c>
      <c r="AT192" s="191" t="s">
        <v>134</v>
      </c>
      <c r="AU192" s="191" t="s">
        <v>89</v>
      </c>
      <c r="AY192" s="19" t="s">
        <v>131</v>
      </c>
      <c r="BE192" s="192">
        <f>IF(N192="základní",J192,0)</f>
        <v>0</v>
      </c>
      <c r="BF192" s="192">
        <f>IF(N192="snížená",J192,0)</f>
        <v>0</v>
      </c>
      <c r="BG192" s="192">
        <f>IF(N192="zákl. přenesená",J192,0)</f>
        <v>0</v>
      </c>
      <c r="BH192" s="192">
        <f>IF(N192="sníž. přenesená",J192,0)</f>
        <v>0</v>
      </c>
      <c r="BI192" s="192">
        <f>IF(N192="nulová",J192,0)</f>
        <v>0</v>
      </c>
      <c r="BJ192" s="19" t="s">
        <v>89</v>
      </c>
      <c r="BK192" s="192">
        <f>ROUND(I192*H192,2)</f>
        <v>0</v>
      </c>
      <c r="BL192" s="19" t="s">
        <v>230</v>
      </c>
      <c r="BM192" s="191" t="s">
        <v>409</v>
      </c>
    </row>
    <row r="193" spans="1:65" s="13" customFormat="1" ht="11.25">
      <c r="B193" s="198"/>
      <c r="C193" s="199"/>
      <c r="D193" s="200" t="s">
        <v>143</v>
      </c>
      <c r="E193" s="201" t="s">
        <v>21</v>
      </c>
      <c r="F193" s="202" t="s">
        <v>410</v>
      </c>
      <c r="G193" s="199"/>
      <c r="H193" s="203">
        <v>20</v>
      </c>
      <c r="I193" s="204"/>
      <c r="J193" s="199"/>
      <c r="K193" s="199"/>
      <c r="L193" s="205"/>
      <c r="M193" s="206"/>
      <c r="N193" s="207"/>
      <c r="O193" s="207"/>
      <c r="P193" s="207"/>
      <c r="Q193" s="207"/>
      <c r="R193" s="207"/>
      <c r="S193" s="207"/>
      <c r="T193" s="208"/>
      <c r="AT193" s="209" t="s">
        <v>143</v>
      </c>
      <c r="AU193" s="209" t="s">
        <v>89</v>
      </c>
      <c r="AV193" s="13" t="s">
        <v>89</v>
      </c>
      <c r="AW193" s="13" t="s">
        <v>34</v>
      </c>
      <c r="AX193" s="13" t="s">
        <v>73</v>
      </c>
      <c r="AY193" s="209" t="s">
        <v>131</v>
      </c>
    </row>
    <row r="194" spans="1:65" s="16" customFormat="1" ht="11.25">
      <c r="B194" s="242"/>
      <c r="C194" s="243"/>
      <c r="D194" s="200" t="s">
        <v>143</v>
      </c>
      <c r="E194" s="244" t="s">
        <v>21</v>
      </c>
      <c r="F194" s="245" t="s">
        <v>320</v>
      </c>
      <c r="G194" s="243"/>
      <c r="H194" s="246">
        <v>20</v>
      </c>
      <c r="I194" s="247"/>
      <c r="J194" s="243"/>
      <c r="K194" s="243"/>
      <c r="L194" s="248"/>
      <c r="M194" s="249"/>
      <c r="N194" s="250"/>
      <c r="O194" s="250"/>
      <c r="P194" s="250"/>
      <c r="Q194" s="250"/>
      <c r="R194" s="250"/>
      <c r="S194" s="250"/>
      <c r="T194" s="251"/>
      <c r="AT194" s="252" t="s">
        <v>143</v>
      </c>
      <c r="AU194" s="252" t="s">
        <v>89</v>
      </c>
      <c r="AV194" s="16" t="s">
        <v>139</v>
      </c>
      <c r="AW194" s="16" t="s">
        <v>34</v>
      </c>
      <c r="AX194" s="16" t="s">
        <v>81</v>
      </c>
      <c r="AY194" s="252" t="s">
        <v>131</v>
      </c>
    </row>
    <row r="195" spans="1:65" s="2" customFormat="1" ht="16.5" customHeight="1">
      <c r="A195" s="36"/>
      <c r="B195" s="37"/>
      <c r="C195" s="180" t="s">
        <v>411</v>
      </c>
      <c r="D195" s="180" t="s">
        <v>134</v>
      </c>
      <c r="E195" s="181" t="s">
        <v>411</v>
      </c>
      <c r="F195" s="182" t="s">
        <v>412</v>
      </c>
      <c r="G195" s="183" t="s">
        <v>187</v>
      </c>
      <c r="H195" s="184">
        <v>20</v>
      </c>
      <c r="I195" s="185"/>
      <c r="J195" s="186">
        <f>ROUND(I195*H195,2)</f>
        <v>0</v>
      </c>
      <c r="K195" s="182" t="s">
        <v>171</v>
      </c>
      <c r="L195" s="41"/>
      <c r="M195" s="187" t="s">
        <v>21</v>
      </c>
      <c r="N195" s="188" t="s">
        <v>45</v>
      </c>
      <c r="O195" s="66"/>
      <c r="P195" s="189">
        <f>O195*H195</f>
        <v>0</v>
      </c>
      <c r="Q195" s="189">
        <v>0</v>
      </c>
      <c r="R195" s="189">
        <f>Q195*H195</f>
        <v>0</v>
      </c>
      <c r="S195" s="189">
        <v>0</v>
      </c>
      <c r="T195" s="190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191" t="s">
        <v>230</v>
      </c>
      <c r="AT195" s="191" t="s">
        <v>134</v>
      </c>
      <c r="AU195" s="191" t="s">
        <v>89</v>
      </c>
      <c r="AY195" s="19" t="s">
        <v>131</v>
      </c>
      <c r="BE195" s="192">
        <f>IF(N195="základní",J195,0)</f>
        <v>0</v>
      </c>
      <c r="BF195" s="192">
        <f>IF(N195="snížená",J195,0)</f>
        <v>0</v>
      </c>
      <c r="BG195" s="192">
        <f>IF(N195="zákl. přenesená",J195,0)</f>
        <v>0</v>
      </c>
      <c r="BH195" s="192">
        <f>IF(N195="sníž. přenesená",J195,0)</f>
        <v>0</v>
      </c>
      <c r="BI195" s="192">
        <f>IF(N195="nulová",J195,0)</f>
        <v>0</v>
      </c>
      <c r="BJ195" s="19" t="s">
        <v>89</v>
      </c>
      <c r="BK195" s="192">
        <f>ROUND(I195*H195,2)</f>
        <v>0</v>
      </c>
      <c r="BL195" s="19" t="s">
        <v>230</v>
      </c>
      <c r="BM195" s="191" t="s">
        <v>413</v>
      </c>
    </row>
    <row r="196" spans="1:65" s="13" customFormat="1" ht="11.25">
      <c r="B196" s="198"/>
      <c r="C196" s="199"/>
      <c r="D196" s="200" t="s">
        <v>143</v>
      </c>
      <c r="E196" s="201" t="s">
        <v>21</v>
      </c>
      <c r="F196" s="202" t="s">
        <v>414</v>
      </c>
      <c r="G196" s="199"/>
      <c r="H196" s="203">
        <v>20</v>
      </c>
      <c r="I196" s="204"/>
      <c r="J196" s="199"/>
      <c r="K196" s="199"/>
      <c r="L196" s="205"/>
      <c r="M196" s="206"/>
      <c r="N196" s="207"/>
      <c r="O196" s="207"/>
      <c r="P196" s="207"/>
      <c r="Q196" s="207"/>
      <c r="R196" s="207"/>
      <c r="S196" s="207"/>
      <c r="T196" s="208"/>
      <c r="AT196" s="209" t="s">
        <v>143</v>
      </c>
      <c r="AU196" s="209" t="s">
        <v>89</v>
      </c>
      <c r="AV196" s="13" t="s">
        <v>89</v>
      </c>
      <c r="AW196" s="13" t="s">
        <v>34</v>
      </c>
      <c r="AX196" s="13" t="s">
        <v>73</v>
      </c>
      <c r="AY196" s="209" t="s">
        <v>131</v>
      </c>
    </row>
    <row r="197" spans="1:65" s="16" customFormat="1" ht="11.25">
      <c r="B197" s="242"/>
      <c r="C197" s="243"/>
      <c r="D197" s="200" t="s">
        <v>143</v>
      </c>
      <c r="E197" s="244" t="s">
        <v>21</v>
      </c>
      <c r="F197" s="245" t="s">
        <v>320</v>
      </c>
      <c r="G197" s="243"/>
      <c r="H197" s="246">
        <v>20</v>
      </c>
      <c r="I197" s="247"/>
      <c r="J197" s="243"/>
      <c r="K197" s="243"/>
      <c r="L197" s="248"/>
      <c r="M197" s="249"/>
      <c r="N197" s="250"/>
      <c r="O197" s="250"/>
      <c r="P197" s="250"/>
      <c r="Q197" s="250"/>
      <c r="R197" s="250"/>
      <c r="S197" s="250"/>
      <c r="T197" s="251"/>
      <c r="AT197" s="252" t="s">
        <v>143</v>
      </c>
      <c r="AU197" s="252" t="s">
        <v>89</v>
      </c>
      <c r="AV197" s="16" t="s">
        <v>139</v>
      </c>
      <c r="AW197" s="16" t="s">
        <v>34</v>
      </c>
      <c r="AX197" s="16" t="s">
        <v>81</v>
      </c>
      <c r="AY197" s="252" t="s">
        <v>131</v>
      </c>
    </row>
    <row r="198" spans="1:65" s="2" customFormat="1" ht="16.5" customHeight="1">
      <c r="A198" s="36"/>
      <c r="B198" s="37"/>
      <c r="C198" s="180" t="s">
        <v>365</v>
      </c>
      <c r="D198" s="180" t="s">
        <v>134</v>
      </c>
      <c r="E198" s="181" t="s">
        <v>365</v>
      </c>
      <c r="F198" s="182" t="s">
        <v>415</v>
      </c>
      <c r="G198" s="183" t="s">
        <v>187</v>
      </c>
      <c r="H198" s="184">
        <v>150</v>
      </c>
      <c r="I198" s="185"/>
      <c r="J198" s="186">
        <f>ROUND(I198*H198,2)</f>
        <v>0</v>
      </c>
      <c r="K198" s="182" t="s">
        <v>171</v>
      </c>
      <c r="L198" s="41"/>
      <c r="M198" s="187" t="s">
        <v>21</v>
      </c>
      <c r="N198" s="188" t="s">
        <v>45</v>
      </c>
      <c r="O198" s="66"/>
      <c r="P198" s="189">
        <f>O198*H198</f>
        <v>0</v>
      </c>
      <c r="Q198" s="189">
        <v>0</v>
      </c>
      <c r="R198" s="189">
        <f>Q198*H198</f>
        <v>0</v>
      </c>
      <c r="S198" s="189">
        <v>0</v>
      </c>
      <c r="T198" s="190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191" t="s">
        <v>230</v>
      </c>
      <c r="AT198" s="191" t="s">
        <v>134</v>
      </c>
      <c r="AU198" s="191" t="s">
        <v>89</v>
      </c>
      <c r="AY198" s="19" t="s">
        <v>131</v>
      </c>
      <c r="BE198" s="192">
        <f>IF(N198="základní",J198,0)</f>
        <v>0</v>
      </c>
      <c r="BF198" s="192">
        <f>IF(N198="snížená",J198,0)</f>
        <v>0</v>
      </c>
      <c r="BG198" s="192">
        <f>IF(N198="zákl. přenesená",J198,0)</f>
        <v>0</v>
      </c>
      <c r="BH198" s="192">
        <f>IF(N198="sníž. přenesená",J198,0)</f>
        <v>0</v>
      </c>
      <c r="BI198" s="192">
        <f>IF(N198="nulová",J198,0)</f>
        <v>0</v>
      </c>
      <c r="BJ198" s="19" t="s">
        <v>89</v>
      </c>
      <c r="BK198" s="192">
        <f>ROUND(I198*H198,2)</f>
        <v>0</v>
      </c>
      <c r="BL198" s="19" t="s">
        <v>230</v>
      </c>
      <c r="BM198" s="191" t="s">
        <v>416</v>
      </c>
    </row>
    <row r="199" spans="1:65" s="13" customFormat="1" ht="11.25">
      <c r="B199" s="198"/>
      <c r="C199" s="199"/>
      <c r="D199" s="200" t="s">
        <v>143</v>
      </c>
      <c r="E199" s="201" t="s">
        <v>21</v>
      </c>
      <c r="F199" s="202" t="s">
        <v>417</v>
      </c>
      <c r="G199" s="199"/>
      <c r="H199" s="203">
        <v>150</v>
      </c>
      <c r="I199" s="204"/>
      <c r="J199" s="199"/>
      <c r="K199" s="199"/>
      <c r="L199" s="205"/>
      <c r="M199" s="206"/>
      <c r="N199" s="207"/>
      <c r="O199" s="207"/>
      <c r="P199" s="207"/>
      <c r="Q199" s="207"/>
      <c r="R199" s="207"/>
      <c r="S199" s="207"/>
      <c r="T199" s="208"/>
      <c r="AT199" s="209" t="s">
        <v>143</v>
      </c>
      <c r="AU199" s="209" t="s">
        <v>89</v>
      </c>
      <c r="AV199" s="13" t="s">
        <v>89</v>
      </c>
      <c r="AW199" s="13" t="s">
        <v>34</v>
      </c>
      <c r="AX199" s="13" t="s">
        <v>73</v>
      </c>
      <c r="AY199" s="209" t="s">
        <v>131</v>
      </c>
    </row>
    <row r="200" spans="1:65" s="16" customFormat="1" ht="11.25">
      <c r="B200" s="242"/>
      <c r="C200" s="243"/>
      <c r="D200" s="200" t="s">
        <v>143</v>
      </c>
      <c r="E200" s="244" t="s">
        <v>21</v>
      </c>
      <c r="F200" s="245" t="s">
        <v>320</v>
      </c>
      <c r="G200" s="243"/>
      <c r="H200" s="246">
        <v>150</v>
      </c>
      <c r="I200" s="247"/>
      <c r="J200" s="243"/>
      <c r="K200" s="243"/>
      <c r="L200" s="248"/>
      <c r="M200" s="249"/>
      <c r="N200" s="250"/>
      <c r="O200" s="250"/>
      <c r="P200" s="250"/>
      <c r="Q200" s="250"/>
      <c r="R200" s="250"/>
      <c r="S200" s="250"/>
      <c r="T200" s="251"/>
      <c r="AT200" s="252" t="s">
        <v>143</v>
      </c>
      <c r="AU200" s="252" t="s">
        <v>89</v>
      </c>
      <c r="AV200" s="16" t="s">
        <v>139</v>
      </c>
      <c r="AW200" s="16" t="s">
        <v>34</v>
      </c>
      <c r="AX200" s="16" t="s">
        <v>81</v>
      </c>
      <c r="AY200" s="252" t="s">
        <v>131</v>
      </c>
    </row>
    <row r="201" spans="1:65" s="2" customFormat="1" ht="16.5" customHeight="1">
      <c r="A201" s="36"/>
      <c r="B201" s="37"/>
      <c r="C201" s="180" t="s">
        <v>418</v>
      </c>
      <c r="D201" s="180" t="s">
        <v>134</v>
      </c>
      <c r="E201" s="181" t="s">
        <v>418</v>
      </c>
      <c r="F201" s="182" t="s">
        <v>419</v>
      </c>
      <c r="G201" s="183" t="s">
        <v>339</v>
      </c>
      <c r="H201" s="184">
        <v>3800</v>
      </c>
      <c r="I201" s="185"/>
      <c r="J201" s="186">
        <f>ROUND(I201*H201,2)</f>
        <v>0</v>
      </c>
      <c r="K201" s="182" t="s">
        <v>171</v>
      </c>
      <c r="L201" s="41"/>
      <c r="M201" s="187" t="s">
        <v>21</v>
      </c>
      <c r="N201" s="188" t="s">
        <v>45</v>
      </c>
      <c r="O201" s="66"/>
      <c r="P201" s="189">
        <f>O201*H201</f>
        <v>0</v>
      </c>
      <c r="Q201" s="189">
        <v>0</v>
      </c>
      <c r="R201" s="189">
        <f>Q201*H201</f>
        <v>0</v>
      </c>
      <c r="S201" s="189">
        <v>0</v>
      </c>
      <c r="T201" s="190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191" t="s">
        <v>230</v>
      </c>
      <c r="AT201" s="191" t="s">
        <v>134</v>
      </c>
      <c r="AU201" s="191" t="s">
        <v>89</v>
      </c>
      <c r="AY201" s="19" t="s">
        <v>131</v>
      </c>
      <c r="BE201" s="192">
        <f>IF(N201="základní",J201,0)</f>
        <v>0</v>
      </c>
      <c r="BF201" s="192">
        <f>IF(N201="snížená",J201,0)</f>
        <v>0</v>
      </c>
      <c r="BG201" s="192">
        <f>IF(N201="zákl. přenesená",J201,0)</f>
        <v>0</v>
      </c>
      <c r="BH201" s="192">
        <f>IF(N201="sníž. přenesená",J201,0)</f>
        <v>0</v>
      </c>
      <c r="BI201" s="192">
        <f>IF(N201="nulová",J201,0)</f>
        <v>0</v>
      </c>
      <c r="BJ201" s="19" t="s">
        <v>89</v>
      </c>
      <c r="BK201" s="192">
        <f>ROUND(I201*H201,2)</f>
        <v>0</v>
      </c>
      <c r="BL201" s="19" t="s">
        <v>230</v>
      </c>
      <c r="BM201" s="191" t="s">
        <v>420</v>
      </c>
    </row>
    <row r="202" spans="1:65" s="13" customFormat="1" ht="11.25">
      <c r="B202" s="198"/>
      <c r="C202" s="199"/>
      <c r="D202" s="200" t="s">
        <v>143</v>
      </c>
      <c r="E202" s="201" t="s">
        <v>21</v>
      </c>
      <c r="F202" s="202" t="s">
        <v>421</v>
      </c>
      <c r="G202" s="199"/>
      <c r="H202" s="203">
        <v>3800</v>
      </c>
      <c r="I202" s="204"/>
      <c r="J202" s="199"/>
      <c r="K202" s="199"/>
      <c r="L202" s="205"/>
      <c r="M202" s="206"/>
      <c r="N202" s="207"/>
      <c r="O202" s="207"/>
      <c r="P202" s="207"/>
      <c r="Q202" s="207"/>
      <c r="R202" s="207"/>
      <c r="S202" s="207"/>
      <c r="T202" s="208"/>
      <c r="AT202" s="209" t="s">
        <v>143</v>
      </c>
      <c r="AU202" s="209" t="s">
        <v>89</v>
      </c>
      <c r="AV202" s="13" t="s">
        <v>89</v>
      </c>
      <c r="AW202" s="13" t="s">
        <v>34</v>
      </c>
      <c r="AX202" s="13" t="s">
        <v>73</v>
      </c>
      <c r="AY202" s="209" t="s">
        <v>131</v>
      </c>
    </row>
    <row r="203" spans="1:65" s="16" customFormat="1" ht="11.25">
      <c r="B203" s="242"/>
      <c r="C203" s="243"/>
      <c r="D203" s="200" t="s">
        <v>143</v>
      </c>
      <c r="E203" s="244" t="s">
        <v>21</v>
      </c>
      <c r="F203" s="245" t="s">
        <v>320</v>
      </c>
      <c r="G203" s="243"/>
      <c r="H203" s="246">
        <v>3800</v>
      </c>
      <c r="I203" s="247"/>
      <c r="J203" s="243"/>
      <c r="K203" s="243"/>
      <c r="L203" s="248"/>
      <c r="M203" s="249"/>
      <c r="N203" s="250"/>
      <c r="O203" s="250"/>
      <c r="P203" s="250"/>
      <c r="Q203" s="250"/>
      <c r="R203" s="250"/>
      <c r="S203" s="250"/>
      <c r="T203" s="251"/>
      <c r="AT203" s="252" t="s">
        <v>143</v>
      </c>
      <c r="AU203" s="252" t="s">
        <v>89</v>
      </c>
      <c r="AV203" s="16" t="s">
        <v>139</v>
      </c>
      <c r="AW203" s="16" t="s">
        <v>34</v>
      </c>
      <c r="AX203" s="16" t="s">
        <v>81</v>
      </c>
      <c r="AY203" s="252" t="s">
        <v>131</v>
      </c>
    </row>
    <row r="204" spans="1:65" s="2" customFormat="1" ht="16.5" customHeight="1">
      <c r="A204" s="36"/>
      <c r="B204" s="37"/>
      <c r="C204" s="180" t="s">
        <v>368</v>
      </c>
      <c r="D204" s="180" t="s">
        <v>134</v>
      </c>
      <c r="E204" s="181" t="s">
        <v>368</v>
      </c>
      <c r="F204" s="182" t="s">
        <v>422</v>
      </c>
      <c r="G204" s="183" t="s">
        <v>339</v>
      </c>
      <c r="H204" s="184">
        <v>3800</v>
      </c>
      <c r="I204" s="185"/>
      <c r="J204" s="186">
        <f>ROUND(I204*H204,2)</f>
        <v>0</v>
      </c>
      <c r="K204" s="182" t="s">
        <v>171</v>
      </c>
      <c r="L204" s="41"/>
      <c r="M204" s="187" t="s">
        <v>21</v>
      </c>
      <c r="N204" s="188" t="s">
        <v>45</v>
      </c>
      <c r="O204" s="66"/>
      <c r="P204" s="189">
        <f>O204*H204</f>
        <v>0</v>
      </c>
      <c r="Q204" s="189">
        <v>0</v>
      </c>
      <c r="R204" s="189">
        <f>Q204*H204</f>
        <v>0</v>
      </c>
      <c r="S204" s="189">
        <v>0</v>
      </c>
      <c r="T204" s="190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191" t="s">
        <v>230</v>
      </c>
      <c r="AT204" s="191" t="s">
        <v>134</v>
      </c>
      <c r="AU204" s="191" t="s">
        <v>89</v>
      </c>
      <c r="AY204" s="19" t="s">
        <v>131</v>
      </c>
      <c r="BE204" s="192">
        <f>IF(N204="základní",J204,0)</f>
        <v>0</v>
      </c>
      <c r="BF204" s="192">
        <f>IF(N204="snížená",J204,0)</f>
        <v>0</v>
      </c>
      <c r="BG204" s="192">
        <f>IF(N204="zákl. přenesená",J204,0)</f>
        <v>0</v>
      </c>
      <c r="BH204" s="192">
        <f>IF(N204="sníž. přenesená",J204,0)</f>
        <v>0</v>
      </c>
      <c r="BI204" s="192">
        <f>IF(N204="nulová",J204,0)</f>
        <v>0</v>
      </c>
      <c r="BJ204" s="19" t="s">
        <v>89</v>
      </c>
      <c r="BK204" s="192">
        <f>ROUND(I204*H204,2)</f>
        <v>0</v>
      </c>
      <c r="BL204" s="19" t="s">
        <v>230</v>
      </c>
      <c r="BM204" s="191" t="s">
        <v>423</v>
      </c>
    </row>
    <row r="205" spans="1:65" s="13" customFormat="1" ht="11.25">
      <c r="B205" s="198"/>
      <c r="C205" s="199"/>
      <c r="D205" s="200" t="s">
        <v>143</v>
      </c>
      <c r="E205" s="201" t="s">
        <v>21</v>
      </c>
      <c r="F205" s="202" t="s">
        <v>421</v>
      </c>
      <c r="G205" s="199"/>
      <c r="H205" s="203">
        <v>3800</v>
      </c>
      <c r="I205" s="204"/>
      <c r="J205" s="199"/>
      <c r="K205" s="199"/>
      <c r="L205" s="205"/>
      <c r="M205" s="206"/>
      <c r="N205" s="207"/>
      <c r="O205" s="207"/>
      <c r="P205" s="207"/>
      <c r="Q205" s="207"/>
      <c r="R205" s="207"/>
      <c r="S205" s="207"/>
      <c r="T205" s="208"/>
      <c r="AT205" s="209" t="s">
        <v>143</v>
      </c>
      <c r="AU205" s="209" t="s">
        <v>89</v>
      </c>
      <c r="AV205" s="13" t="s">
        <v>89</v>
      </c>
      <c r="AW205" s="13" t="s">
        <v>34</v>
      </c>
      <c r="AX205" s="13" t="s">
        <v>73</v>
      </c>
      <c r="AY205" s="209" t="s">
        <v>131</v>
      </c>
    </row>
    <row r="206" spans="1:65" s="16" customFormat="1" ht="11.25">
      <c r="B206" s="242"/>
      <c r="C206" s="243"/>
      <c r="D206" s="200" t="s">
        <v>143</v>
      </c>
      <c r="E206" s="244" t="s">
        <v>21</v>
      </c>
      <c r="F206" s="245" t="s">
        <v>320</v>
      </c>
      <c r="G206" s="243"/>
      <c r="H206" s="246">
        <v>3800</v>
      </c>
      <c r="I206" s="247"/>
      <c r="J206" s="243"/>
      <c r="K206" s="243"/>
      <c r="L206" s="248"/>
      <c r="M206" s="249"/>
      <c r="N206" s="250"/>
      <c r="O206" s="250"/>
      <c r="P206" s="250"/>
      <c r="Q206" s="250"/>
      <c r="R206" s="250"/>
      <c r="S206" s="250"/>
      <c r="T206" s="251"/>
      <c r="AT206" s="252" t="s">
        <v>143</v>
      </c>
      <c r="AU206" s="252" t="s">
        <v>89</v>
      </c>
      <c r="AV206" s="16" t="s">
        <v>139</v>
      </c>
      <c r="AW206" s="16" t="s">
        <v>34</v>
      </c>
      <c r="AX206" s="16" t="s">
        <v>81</v>
      </c>
      <c r="AY206" s="252" t="s">
        <v>131</v>
      </c>
    </row>
    <row r="207" spans="1:65" s="2" customFormat="1" ht="16.5" customHeight="1">
      <c r="A207" s="36"/>
      <c r="B207" s="37"/>
      <c r="C207" s="180" t="s">
        <v>424</v>
      </c>
      <c r="D207" s="180" t="s">
        <v>134</v>
      </c>
      <c r="E207" s="181" t="s">
        <v>424</v>
      </c>
      <c r="F207" s="182" t="s">
        <v>425</v>
      </c>
      <c r="G207" s="183" t="s">
        <v>339</v>
      </c>
      <c r="H207" s="184">
        <v>1066</v>
      </c>
      <c r="I207" s="185"/>
      <c r="J207" s="186">
        <f>ROUND(I207*H207,2)</f>
        <v>0</v>
      </c>
      <c r="K207" s="182" t="s">
        <v>171</v>
      </c>
      <c r="L207" s="41"/>
      <c r="M207" s="187" t="s">
        <v>21</v>
      </c>
      <c r="N207" s="188" t="s">
        <v>45</v>
      </c>
      <c r="O207" s="66"/>
      <c r="P207" s="189">
        <f>O207*H207</f>
        <v>0</v>
      </c>
      <c r="Q207" s="189">
        <v>0</v>
      </c>
      <c r="R207" s="189">
        <f>Q207*H207</f>
        <v>0</v>
      </c>
      <c r="S207" s="189">
        <v>0</v>
      </c>
      <c r="T207" s="190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191" t="s">
        <v>230</v>
      </c>
      <c r="AT207" s="191" t="s">
        <v>134</v>
      </c>
      <c r="AU207" s="191" t="s">
        <v>89</v>
      </c>
      <c r="AY207" s="19" t="s">
        <v>131</v>
      </c>
      <c r="BE207" s="192">
        <f>IF(N207="základní",J207,0)</f>
        <v>0</v>
      </c>
      <c r="BF207" s="192">
        <f>IF(N207="snížená",J207,0)</f>
        <v>0</v>
      </c>
      <c r="BG207" s="192">
        <f>IF(N207="zákl. přenesená",J207,0)</f>
        <v>0</v>
      </c>
      <c r="BH207" s="192">
        <f>IF(N207="sníž. přenesená",J207,0)</f>
        <v>0</v>
      </c>
      <c r="BI207" s="192">
        <f>IF(N207="nulová",J207,0)</f>
        <v>0</v>
      </c>
      <c r="BJ207" s="19" t="s">
        <v>89</v>
      </c>
      <c r="BK207" s="192">
        <f>ROUND(I207*H207,2)</f>
        <v>0</v>
      </c>
      <c r="BL207" s="19" t="s">
        <v>230</v>
      </c>
      <c r="BM207" s="191" t="s">
        <v>426</v>
      </c>
    </row>
    <row r="208" spans="1:65" s="13" customFormat="1" ht="11.25">
      <c r="B208" s="198"/>
      <c r="C208" s="199"/>
      <c r="D208" s="200" t="s">
        <v>143</v>
      </c>
      <c r="E208" s="201" t="s">
        <v>21</v>
      </c>
      <c r="F208" s="202" t="s">
        <v>427</v>
      </c>
      <c r="G208" s="199"/>
      <c r="H208" s="203">
        <v>1066</v>
      </c>
      <c r="I208" s="204"/>
      <c r="J208" s="199"/>
      <c r="K208" s="199"/>
      <c r="L208" s="205"/>
      <c r="M208" s="206"/>
      <c r="N208" s="207"/>
      <c r="O208" s="207"/>
      <c r="P208" s="207"/>
      <c r="Q208" s="207"/>
      <c r="R208" s="207"/>
      <c r="S208" s="207"/>
      <c r="T208" s="208"/>
      <c r="AT208" s="209" t="s">
        <v>143</v>
      </c>
      <c r="AU208" s="209" t="s">
        <v>89</v>
      </c>
      <c r="AV208" s="13" t="s">
        <v>89</v>
      </c>
      <c r="AW208" s="13" t="s">
        <v>34</v>
      </c>
      <c r="AX208" s="13" t="s">
        <v>73</v>
      </c>
      <c r="AY208" s="209" t="s">
        <v>131</v>
      </c>
    </row>
    <row r="209" spans="1:65" s="16" customFormat="1" ht="11.25">
      <c r="B209" s="242"/>
      <c r="C209" s="243"/>
      <c r="D209" s="200" t="s">
        <v>143</v>
      </c>
      <c r="E209" s="244" t="s">
        <v>21</v>
      </c>
      <c r="F209" s="245" t="s">
        <v>320</v>
      </c>
      <c r="G209" s="243"/>
      <c r="H209" s="246">
        <v>1066</v>
      </c>
      <c r="I209" s="247"/>
      <c r="J209" s="243"/>
      <c r="K209" s="243"/>
      <c r="L209" s="248"/>
      <c r="M209" s="249"/>
      <c r="N209" s="250"/>
      <c r="O209" s="250"/>
      <c r="P209" s="250"/>
      <c r="Q209" s="250"/>
      <c r="R209" s="250"/>
      <c r="S209" s="250"/>
      <c r="T209" s="251"/>
      <c r="AT209" s="252" t="s">
        <v>143</v>
      </c>
      <c r="AU209" s="252" t="s">
        <v>89</v>
      </c>
      <c r="AV209" s="16" t="s">
        <v>139</v>
      </c>
      <c r="AW209" s="16" t="s">
        <v>34</v>
      </c>
      <c r="AX209" s="16" t="s">
        <v>81</v>
      </c>
      <c r="AY209" s="252" t="s">
        <v>131</v>
      </c>
    </row>
    <row r="210" spans="1:65" s="2" customFormat="1" ht="24.2" customHeight="1">
      <c r="A210" s="36"/>
      <c r="B210" s="37"/>
      <c r="C210" s="180" t="s">
        <v>371</v>
      </c>
      <c r="D210" s="180" t="s">
        <v>134</v>
      </c>
      <c r="E210" s="181" t="s">
        <v>371</v>
      </c>
      <c r="F210" s="182" t="s">
        <v>428</v>
      </c>
      <c r="G210" s="183" t="s">
        <v>187</v>
      </c>
      <c r="H210" s="184">
        <v>12</v>
      </c>
      <c r="I210" s="185"/>
      <c r="J210" s="186">
        <f>ROUND(I210*H210,2)</f>
        <v>0</v>
      </c>
      <c r="K210" s="182" t="s">
        <v>171</v>
      </c>
      <c r="L210" s="41"/>
      <c r="M210" s="187" t="s">
        <v>21</v>
      </c>
      <c r="N210" s="188" t="s">
        <v>45</v>
      </c>
      <c r="O210" s="66"/>
      <c r="P210" s="189">
        <f>O210*H210</f>
        <v>0</v>
      </c>
      <c r="Q210" s="189">
        <v>0</v>
      </c>
      <c r="R210" s="189">
        <f>Q210*H210</f>
        <v>0</v>
      </c>
      <c r="S210" s="189">
        <v>0</v>
      </c>
      <c r="T210" s="190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191" t="s">
        <v>230</v>
      </c>
      <c r="AT210" s="191" t="s">
        <v>134</v>
      </c>
      <c r="AU210" s="191" t="s">
        <v>89</v>
      </c>
      <c r="AY210" s="19" t="s">
        <v>131</v>
      </c>
      <c r="BE210" s="192">
        <f>IF(N210="základní",J210,0)</f>
        <v>0</v>
      </c>
      <c r="BF210" s="192">
        <f>IF(N210="snížená",J210,0)</f>
        <v>0</v>
      </c>
      <c r="BG210" s="192">
        <f>IF(N210="zákl. přenesená",J210,0)</f>
        <v>0</v>
      </c>
      <c r="BH210" s="192">
        <f>IF(N210="sníž. přenesená",J210,0)</f>
        <v>0</v>
      </c>
      <c r="BI210" s="192">
        <f>IF(N210="nulová",J210,0)</f>
        <v>0</v>
      </c>
      <c r="BJ210" s="19" t="s">
        <v>89</v>
      </c>
      <c r="BK210" s="192">
        <f>ROUND(I210*H210,2)</f>
        <v>0</v>
      </c>
      <c r="BL210" s="19" t="s">
        <v>230</v>
      </c>
      <c r="BM210" s="191" t="s">
        <v>429</v>
      </c>
    </row>
    <row r="211" spans="1:65" s="13" customFormat="1" ht="11.25">
      <c r="B211" s="198"/>
      <c r="C211" s="199"/>
      <c r="D211" s="200" t="s">
        <v>143</v>
      </c>
      <c r="E211" s="201" t="s">
        <v>21</v>
      </c>
      <c r="F211" s="202" t="s">
        <v>430</v>
      </c>
      <c r="G211" s="199"/>
      <c r="H211" s="203">
        <v>12</v>
      </c>
      <c r="I211" s="204"/>
      <c r="J211" s="199"/>
      <c r="K211" s="199"/>
      <c r="L211" s="205"/>
      <c r="M211" s="206"/>
      <c r="N211" s="207"/>
      <c r="O211" s="207"/>
      <c r="P211" s="207"/>
      <c r="Q211" s="207"/>
      <c r="R211" s="207"/>
      <c r="S211" s="207"/>
      <c r="T211" s="208"/>
      <c r="AT211" s="209" t="s">
        <v>143</v>
      </c>
      <c r="AU211" s="209" t="s">
        <v>89</v>
      </c>
      <c r="AV211" s="13" t="s">
        <v>89</v>
      </c>
      <c r="AW211" s="13" t="s">
        <v>34</v>
      </c>
      <c r="AX211" s="13" t="s">
        <v>73</v>
      </c>
      <c r="AY211" s="209" t="s">
        <v>131</v>
      </c>
    </row>
    <row r="212" spans="1:65" s="16" customFormat="1" ht="11.25">
      <c r="B212" s="242"/>
      <c r="C212" s="243"/>
      <c r="D212" s="200" t="s">
        <v>143</v>
      </c>
      <c r="E212" s="244" t="s">
        <v>21</v>
      </c>
      <c r="F212" s="245" t="s">
        <v>320</v>
      </c>
      <c r="G212" s="243"/>
      <c r="H212" s="246">
        <v>12</v>
      </c>
      <c r="I212" s="247"/>
      <c r="J212" s="243"/>
      <c r="K212" s="243"/>
      <c r="L212" s="248"/>
      <c r="M212" s="249"/>
      <c r="N212" s="250"/>
      <c r="O212" s="250"/>
      <c r="P212" s="250"/>
      <c r="Q212" s="250"/>
      <c r="R212" s="250"/>
      <c r="S212" s="250"/>
      <c r="T212" s="251"/>
      <c r="AT212" s="252" t="s">
        <v>143</v>
      </c>
      <c r="AU212" s="252" t="s">
        <v>89</v>
      </c>
      <c r="AV212" s="16" t="s">
        <v>139</v>
      </c>
      <c r="AW212" s="16" t="s">
        <v>34</v>
      </c>
      <c r="AX212" s="16" t="s">
        <v>81</v>
      </c>
      <c r="AY212" s="252" t="s">
        <v>131</v>
      </c>
    </row>
    <row r="213" spans="1:65" s="2" customFormat="1" ht="16.5" customHeight="1">
      <c r="A213" s="36"/>
      <c r="B213" s="37"/>
      <c r="C213" s="180" t="s">
        <v>431</v>
      </c>
      <c r="D213" s="180" t="s">
        <v>134</v>
      </c>
      <c r="E213" s="181" t="s">
        <v>431</v>
      </c>
      <c r="F213" s="182" t="s">
        <v>432</v>
      </c>
      <c r="G213" s="183" t="s">
        <v>339</v>
      </c>
      <c r="H213" s="184">
        <v>270</v>
      </c>
      <c r="I213" s="185"/>
      <c r="J213" s="186">
        <f>ROUND(I213*H213,2)</f>
        <v>0</v>
      </c>
      <c r="K213" s="182" t="s">
        <v>171</v>
      </c>
      <c r="L213" s="41"/>
      <c r="M213" s="187" t="s">
        <v>21</v>
      </c>
      <c r="N213" s="188" t="s">
        <v>45</v>
      </c>
      <c r="O213" s="66"/>
      <c r="P213" s="189">
        <f>O213*H213</f>
        <v>0</v>
      </c>
      <c r="Q213" s="189">
        <v>0</v>
      </c>
      <c r="R213" s="189">
        <f>Q213*H213</f>
        <v>0</v>
      </c>
      <c r="S213" s="189">
        <v>0</v>
      </c>
      <c r="T213" s="190">
        <f>S213*H213</f>
        <v>0</v>
      </c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191" t="s">
        <v>230</v>
      </c>
      <c r="AT213" s="191" t="s">
        <v>134</v>
      </c>
      <c r="AU213" s="191" t="s">
        <v>89</v>
      </c>
      <c r="AY213" s="19" t="s">
        <v>131</v>
      </c>
      <c r="BE213" s="192">
        <f>IF(N213="základní",J213,0)</f>
        <v>0</v>
      </c>
      <c r="BF213" s="192">
        <f>IF(N213="snížená",J213,0)</f>
        <v>0</v>
      </c>
      <c r="BG213" s="192">
        <f>IF(N213="zákl. přenesená",J213,0)</f>
        <v>0</v>
      </c>
      <c r="BH213" s="192">
        <f>IF(N213="sníž. přenesená",J213,0)</f>
        <v>0</v>
      </c>
      <c r="BI213" s="192">
        <f>IF(N213="nulová",J213,0)</f>
        <v>0</v>
      </c>
      <c r="BJ213" s="19" t="s">
        <v>89</v>
      </c>
      <c r="BK213" s="192">
        <f>ROUND(I213*H213,2)</f>
        <v>0</v>
      </c>
      <c r="BL213" s="19" t="s">
        <v>230</v>
      </c>
      <c r="BM213" s="191" t="s">
        <v>433</v>
      </c>
    </row>
    <row r="214" spans="1:65" s="13" customFormat="1" ht="11.25">
      <c r="B214" s="198"/>
      <c r="C214" s="199"/>
      <c r="D214" s="200" t="s">
        <v>143</v>
      </c>
      <c r="E214" s="201" t="s">
        <v>21</v>
      </c>
      <c r="F214" s="202" t="s">
        <v>434</v>
      </c>
      <c r="G214" s="199"/>
      <c r="H214" s="203">
        <v>270</v>
      </c>
      <c r="I214" s="204"/>
      <c r="J214" s="199"/>
      <c r="K214" s="199"/>
      <c r="L214" s="205"/>
      <c r="M214" s="206"/>
      <c r="N214" s="207"/>
      <c r="O214" s="207"/>
      <c r="P214" s="207"/>
      <c r="Q214" s="207"/>
      <c r="R214" s="207"/>
      <c r="S214" s="207"/>
      <c r="T214" s="208"/>
      <c r="AT214" s="209" t="s">
        <v>143</v>
      </c>
      <c r="AU214" s="209" t="s">
        <v>89</v>
      </c>
      <c r="AV214" s="13" t="s">
        <v>89</v>
      </c>
      <c r="AW214" s="13" t="s">
        <v>34</v>
      </c>
      <c r="AX214" s="13" t="s">
        <v>73</v>
      </c>
      <c r="AY214" s="209" t="s">
        <v>131</v>
      </c>
    </row>
    <row r="215" spans="1:65" s="16" customFormat="1" ht="11.25">
      <c r="B215" s="242"/>
      <c r="C215" s="243"/>
      <c r="D215" s="200" t="s">
        <v>143</v>
      </c>
      <c r="E215" s="244" t="s">
        <v>21</v>
      </c>
      <c r="F215" s="245" t="s">
        <v>320</v>
      </c>
      <c r="G215" s="243"/>
      <c r="H215" s="246">
        <v>270</v>
      </c>
      <c r="I215" s="247"/>
      <c r="J215" s="243"/>
      <c r="K215" s="243"/>
      <c r="L215" s="248"/>
      <c r="M215" s="249"/>
      <c r="N215" s="250"/>
      <c r="O215" s="250"/>
      <c r="P215" s="250"/>
      <c r="Q215" s="250"/>
      <c r="R215" s="250"/>
      <c r="S215" s="250"/>
      <c r="T215" s="251"/>
      <c r="AT215" s="252" t="s">
        <v>143</v>
      </c>
      <c r="AU215" s="252" t="s">
        <v>89</v>
      </c>
      <c r="AV215" s="16" t="s">
        <v>139</v>
      </c>
      <c r="AW215" s="16" t="s">
        <v>34</v>
      </c>
      <c r="AX215" s="16" t="s">
        <v>81</v>
      </c>
      <c r="AY215" s="252" t="s">
        <v>131</v>
      </c>
    </row>
    <row r="216" spans="1:65" s="2" customFormat="1" ht="16.5" customHeight="1">
      <c r="A216" s="36"/>
      <c r="B216" s="37"/>
      <c r="C216" s="180" t="s">
        <v>373</v>
      </c>
      <c r="D216" s="180" t="s">
        <v>134</v>
      </c>
      <c r="E216" s="181" t="s">
        <v>373</v>
      </c>
      <c r="F216" s="182" t="s">
        <v>435</v>
      </c>
      <c r="G216" s="183" t="s">
        <v>187</v>
      </c>
      <c r="H216" s="184">
        <v>1550</v>
      </c>
      <c r="I216" s="185"/>
      <c r="J216" s="186">
        <f>ROUND(I216*H216,2)</f>
        <v>0</v>
      </c>
      <c r="K216" s="182" t="s">
        <v>171</v>
      </c>
      <c r="L216" s="41"/>
      <c r="M216" s="187" t="s">
        <v>21</v>
      </c>
      <c r="N216" s="188" t="s">
        <v>45</v>
      </c>
      <c r="O216" s="66"/>
      <c r="P216" s="189">
        <f>O216*H216</f>
        <v>0</v>
      </c>
      <c r="Q216" s="189">
        <v>0</v>
      </c>
      <c r="R216" s="189">
        <f>Q216*H216</f>
        <v>0</v>
      </c>
      <c r="S216" s="189">
        <v>0</v>
      </c>
      <c r="T216" s="190">
        <f>S216*H216</f>
        <v>0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191" t="s">
        <v>230</v>
      </c>
      <c r="AT216" s="191" t="s">
        <v>134</v>
      </c>
      <c r="AU216" s="191" t="s">
        <v>89</v>
      </c>
      <c r="AY216" s="19" t="s">
        <v>131</v>
      </c>
      <c r="BE216" s="192">
        <f>IF(N216="základní",J216,0)</f>
        <v>0</v>
      </c>
      <c r="BF216" s="192">
        <f>IF(N216="snížená",J216,0)</f>
        <v>0</v>
      </c>
      <c r="BG216" s="192">
        <f>IF(N216="zákl. přenesená",J216,0)</f>
        <v>0</v>
      </c>
      <c r="BH216" s="192">
        <f>IF(N216="sníž. přenesená",J216,0)</f>
        <v>0</v>
      </c>
      <c r="BI216" s="192">
        <f>IF(N216="nulová",J216,0)</f>
        <v>0</v>
      </c>
      <c r="BJ216" s="19" t="s">
        <v>89</v>
      </c>
      <c r="BK216" s="192">
        <f>ROUND(I216*H216,2)</f>
        <v>0</v>
      </c>
      <c r="BL216" s="19" t="s">
        <v>230</v>
      </c>
      <c r="BM216" s="191" t="s">
        <v>436</v>
      </c>
    </row>
    <row r="217" spans="1:65" s="13" customFormat="1" ht="11.25">
      <c r="B217" s="198"/>
      <c r="C217" s="199"/>
      <c r="D217" s="200" t="s">
        <v>143</v>
      </c>
      <c r="E217" s="201" t="s">
        <v>21</v>
      </c>
      <c r="F217" s="202" t="s">
        <v>437</v>
      </c>
      <c r="G217" s="199"/>
      <c r="H217" s="203">
        <v>1550</v>
      </c>
      <c r="I217" s="204"/>
      <c r="J217" s="199"/>
      <c r="K217" s="199"/>
      <c r="L217" s="205"/>
      <c r="M217" s="206"/>
      <c r="N217" s="207"/>
      <c r="O217" s="207"/>
      <c r="P217" s="207"/>
      <c r="Q217" s="207"/>
      <c r="R217" s="207"/>
      <c r="S217" s="207"/>
      <c r="T217" s="208"/>
      <c r="AT217" s="209" t="s">
        <v>143</v>
      </c>
      <c r="AU217" s="209" t="s">
        <v>89</v>
      </c>
      <c r="AV217" s="13" t="s">
        <v>89</v>
      </c>
      <c r="AW217" s="13" t="s">
        <v>34</v>
      </c>
      <c r="AX217" s="13" t="s">
        <v>73</v>
      </c>
      <c r="AY217" s="209" t="s">
        <v>131</v>
      </c>
    </row>
    <row r="218" spans="1:65" s="16" customFormat="1" ht="11.25">
      <c r="B218" s="242"/>
      <c r="C218" s="243"/>
      <c r="D218" s="200" t="s">
        <v>143</v>
      </c>
      <c r="E218" s="244" t="s">
        <v>21</v>
      </c>
      <c r="F218" s="245" t="s">
        <v>320</v>
      </c>
      <c r="G218" s="243"/>
      <c r="H218" s="246">
        <v>1550</v>
      </c>
      <c r="I218" s="247"/>
      <c r="J218" s="243"/>
      <c r="K218" s="243"/>
      <c r="L218" s="248"/>
      <c r="M218" s="249"/>
      <c r="N218" s="250"/>
      <c r="O218" s="250"/>
      <c r="P218" s="250"/>
      <c r="Q218" s="250"/>
      <c r="R218" s="250"/>
      <c r="S218" s="250"/>
      <c r="T218" s="251"/>
      <c r="AT218" s="252" t="s">
        <v>143</v>
      </c>
      <c r="AU218" s="252" t="s">
        <v>89</v>
      </c>
      <c r="AV218" s="16" t="s">
        <v>139</v>
      </c>
      <c r="AW218" s="16" t="s">
        <v>34</v>
      </c>
      <c r="AX218" s="16" t="s">
        <v>81</v>
      </c>
      <c r="AY218" s="252" t="s">
        <v>131</v>
      </c>
    </row>
    <row r="219" spans="1:65" s="2" customFormat="1" ht="16.5" customHeight="1">
      <c r="A219" s="36"/>
      <c r="B219" s="37"/>
      <c r="C219" s="180" t="s">
        <v>438</v>
      </c>
      <c r="D219" s="180" t="s">
        <v>134</v>
      </c>
      <c r="E219" s="181" t="s">
        <v>438</v>
      </c>
      <c r="F219" s="182" t="s">
        <v>439</v>
      </c>
      <c r="G219" s="183" t="s">
        <v>187</v>
      </c>
      <c r="H219" s="184">
        <v>180</v>
      </c>
      <c r="I219" s="185"/>
      <c r="J219" s="186">
        <f>ROUND(I219*H219,2)</f>
        <v>0</v>
      </c>
      <c r="K219" s="182" t="s">
        <v>171</v>
      </c>
      <c r="L219" s="41"/>
      <c r="M219" s="187" t="s">
        <v>21</v>
      </c>
      <c r="N219" s="188" t="s">
        <v>45</v>
      </c>
      <c r="O219" s="66"/>
      <c r="P219" s="189">
        <f>O219*H219</f>
        <v>0</v>
      </c>
      <c r="Q219" s="189">
        <v>0</v>
      </c>
      <c r="R219" s="189">
        <f>Q219*H219</f>
        <v>0</v>
      </c>
      <c r="S219" s="189">
        <v>0</v>
      </c>
      <c r="T219" s="190">
        <f>S219*H219</f>
        <v>0</v>
      </c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191" t="s">
        <v>230</v>
      </c>
      <c r="AT219" s="191" t="s">
        <v>134</v>
      </c>
      <c r="AU219" s="191" t="s">
        <v>89</v>
      </c>
      <c r="AY219" s="19" t="s">
        <v>131</v>
      </c>
      <c r="BE219" s="192">
        <f>IF(N219="základní",J219,0)</f>
        <v>0</v>
      </c>
      <c r="BF219" s="192">
        <f>IF(N219="snížená",J219,0)</f>
        <v>0</v>
      </c>
      <c r="BG219" s="192">
        <f>IF(N219="zákl. přenesená",J219,0)</f>
        <v>0</v>
      </c>
      <c r="BH219" s="192">
        <f>IF(N219="sníž. přenesená",J219,0)</f>
        <v>0</v>
      </c>
      <c r="BI219" s="192">
        <f>IF(N219="nulová",J219,0)</f>
        <v>0</v>
      </c>
      <c r="BJ219" s="19" t="s">
        <v>89</v>
      </c>
      <c r="BK219" s="192">
        <f>ROUND(I219*H219,2)</f>
        <v>0</v>
      </c>
      <c r="BL219" s="19" t="s">
        <v>230</v>
      </c>
      <c r="BM219" s="191" t="s">
        <v>440</v>
      </c>
    </row>
    <row r="220" spans="1:65" s="13" customFormat="1" ht="11.25">
      <c r="B220" s="198"/>
      <c r="C220" s="199"/>
      <c r="D220" s="200" t="s">
        <v>143</v>
      </c>
      <c r="E220" s="201" t="s">
        <v>21</v>
      </c>
      <c r="F220" s="202" t="s">
        <v>441</v>
      </c>
      <c r="G220" s="199"/>
      <c r="H220" s="203">
        <v>180</v>
      </c>
      <c r="I220" s="204"/>
      <c r="J220" s="199"/>
      <c r="K220" s="199"/>
      <c r="L220" s="205"/>
      <c r="M220" s="206"/>
      <c r="N220" s="207"/>
      <c r="O220" s="207"/>
      <c r="P220" s="207"/>
      <c r="Q220" s="207"/>
      <c r="R220" s="207"/>
      <c r="S220" s="207"/>
      <c r="T220" s="208"/>
      <c r="AT220" s="209" t="s">
        <v>143</v>
      </c>
      <c r="AU220" s="209" t="s">
        <v>89</v>
      </c>
      <c r="AV220" s="13" t="s">
        <v>89</v>
      </c>
      <c r="AW220" s="13" t="s">
        <v>34</v>
      </c>
      <c r="AX220" s="13" t="s">
        <v>73</v>
      </c>
      <c r="AY220" s="209" t="s">
        <v>131</v>
      </c>
    </row>
    <row r="221" spans="1:65" s="16" customFormat="1" ht="11.25">
      <c r="B221" s="242"/>
      <c r="C221" s="243"/>
      <c r="D221" s="200" t="s">
        <v>143</v>
      </c>
      <c r="E221" s="244" t="s">
        <v>21</v>
      </c>
      <c r="F221" s="245" t="s">
        <v>320</v>
      </c>
      <c r="G221" s="243"/>
      <c r="H221" s="246">
        <v>180</v>
      </c>
      <c r="I221" s="247"/>
      <c r="J221" s="243"/>
      <c r="K221" s="243"/>
      <c r="L221" s="248"/>
      <c r="M221" s="249"/>
      <c r="N221" s="250"/>
      <c r="O221" s="250"/>
      <c r="P221" s="250"/>
      <c r="Q221" s="250"/>
      <c r="R221" s="250"/>
      <c r="S221" s="250"/>
      <c r="T221" s="251"/>
      <c r="AT221" s="252" t="s">
        <v>143</v>
      </c>
      <c r="AU221" s="252" t="s">
        <v>89</v>
      </c>
      <c r="AV221" s="16" t="s">
        <v>139</v>
      </c>
      <c r="AW221" s="16" t="s">
        <v>34</v>
      </c>
      <c r="AX221" s="16" t="s">
        <v>81</v>
      </c>
      <c r="AY221" s="252" t="s">
        <v>131</v>
      </c>
    </row>
    <row r="222" spans="1:65" s="2" customFormat="1" ht="16.5" customHeight="1">
      <c r="A222" s="36"/>
      <c r="B222" s="37"/>
      <c r="C222" s="180" t="s">
        <v>375</v>
      </c>
      <c r="D222" s="180" t="s">
        <v>134</v>
      </c>
      <c r="E222" s="181" t="s">
        <v>442</v>
      </c>
      <c r="F222" s="182" t="s">
        <v>443</v>
      </c>
      <c r="G222" s="183" t="s">
        <v>187</v>
      </c>
      <c r="H222" s="184">
        <v>1280</v>
      </c>
      <c r="I222" s="185"/>
      <c r="J222" s="186">
        <f>ROUND(I222*H222,2)</f>
        <v>0</v>
      </c>
      <c r="K222" s="182" t="s">
        <v>171</v>
      </c>
      <c r="L222" s="41"/>
      <c r="M222" s="187" t="s">
        <v>21</v>
      </c>
      <c r="N222" s="188" t="s">
        <v>45</v>
      </c>
      <c r="O222" s="66"/>
      <c r="P222" s="189">
        <f>O222*H222</f>
        <v>0</v>
      </c>
      <c r="Q222" s="189">
        <v>0</v>
      </c>
      <c r="R222" s="189">
        <f>Q222*H222</f>
        <v>0</v>
      </c>
      <c r="S222" s="189">
        <v>0</v>
      </c>
      <c r="T222" s="190">
        <f>S222*H222</f>
        <v>0</v>
      </c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R222" s="191" t="s">
        <v>230</v>
      </c>
      <c r="AT222" s="191" t="s">
        <v>134</v>
      </c>
      <c r="AU222" s="191" t="s">
        <v>89</v>
      </c>
      <c r="AY222" s="19" t="s">
        <v>131</v>
      </c>
      <c r="BE222" s="192">
        <f>IF(N222="základní",J222,0)</f>
        <v>0</v>
      </c>
      <c r="BF222" s="192">
        <f>IF(N222="snížená",J222,0)</f>
        <v>0</v>
      </c>
      <c r="BG222" s="192">
        <f>IF(N222="zákl. přenesená",J222,0)</f>
        <v>0</v>
      </c>
      <c r="BH222" s="192">
        <f>IF(N222="sníž. přenesená",J222,0)</f>
        <v>0</v>
      </c>
      <c r="BI222" s="192">
        <f>IF(N222="nulová",J222,0)</f>
        <v>0</v>
      </c>
      <c r="BJ222" s="19" t="s">
        <v>89</v>
      </c>
      <c r="BK222" s="192">
        <f>ROUND(I222*H222,2)</f>
        <v>0</v>
      </c>
      <c r="BL222" s="19" t="s">
        <v>230</v>
      </c>
      <c r="BM222" s="191" t="s">
        <v>444</v>
      </c>
    </row>
    <row r="223" spans="1:65" s="13" customFormat="1" ht="11.25">
      <c r="B223" s="198"/>
      <c r="C223" s="199"/>
      <c r="D223" s="200" t="s">
        <v>143</v>
      </c>
      <c r="E223" s="201" t="s">
        <v>21</v>
      </c>
      <c r="F223" s="202" t="s">
        <v>445</v>
      </c>
      <c r="G223" s="199"/>
      <c r="H223" s="203">
        <v>1280</v>
      </c>
      <c r="I223" s="204"/>
      <c r="J223" s="199"/>
      <c r="K223" s="199"/>
      <c r="L223" s="205"/>
      <c r="M223" s="206"/>
      <c r="N223" s="207"/>
      <c r="O223" s="207"/>
      <c r="P223" s="207"/>
      <c r="Q223" s="207"/>
      <c r="R223" s="207"/>
      <c r="S223" s="207"/>
      <c r="T223" s="208"/>
      <c r="AT223" s="209" t="s">
        <v>143</v>
      </c>
      <c r="AU223" s="209" t="s">
        <v>89</v>
      </c>
      <c r="AV223" s="13" t="s">
        <v>89</v>
      </c>
      <c r="AW223" s="13" t="s">
        <v>34</v>
      </c>
      <c r="AX223" s="13" t="s">
        <v>73</v>
      </c>
      <c r="AY223" s="209" t="s">
        <v>131</v>
      </c>
    </row>
    <row r="224" spans="1:65" s="16" customFormat="1" ht="11.25">
      <c r="B224" s="242"/>
      <c r="C224" s="243"/>
      <c r="D224" s="200" t="s">
        <v>143</v>
      </c>
      <c r="E224" s="244" t="s">
        <v>21</v>
      </c>
      <c r="F224" s="245" t="s">
        <v>320</v>
      </c>
      <c r="G224" s="243"/>
      <c r="H224" s="246">
        <v>1280</v>
      </c>
      <c r="I224" s="247"/>
      <c r="J224" s="243"/>
      <c r="K224" s="243"/>
      <c r="L224" s="248"/>
      <c r="M224" s="249"/>
      <c r="N224" s="250"/>
      <c r="O224" s="250"/>
      <c r="P224" s="250"/>
      <c r="Q224" s="250"/>
      <c r="R224" s="250"/>
      <c r="S224" s="250"/>
      <c r="T224" s="251"/>
      <c r="AT224" s="252" t="s">
        <v>143</v>
      </c>
      <c r="AU224" s="252" t="s">
        <v>89</v>
      </c>
      <c r="AV224" s="16" t="s">
        <v>139</v>
      </c>
      <c r="AW224" s="16" t="s">
        <v>34</v>
      </c>
      <c r="AX224" s="16" t="s">
        <v>81</v>
      </c>
      <c r="AY224" s="252" t="s">
        <v>131</v>
      </c>
    </row>
    <row r="225" spans="1:65" s="2" customFormat="1" ht="16.5" customHeight="1">
      <c r="A225" s="36"/>
      <c r="B225" s="37"/>
      <c r="C225" s="180" t="s">
        <v>446</v>
      </c>
      <c r="D225" s="180" t="s">
        <v>134</v>
      </c>
      <c r="E225" s="181" t="s">
        <v>447</v>
      </c>
      <c r="F225" s="182" t="s">
        <v>448</v>
      </c>
      <c r="G225" s="183" t="s">
        <v>187</v>
      </c>
      <c r="H225" s="184">
        <v>90</v>
      </c>
      <c r="I225" s="185"/>
      <c r="J225" s="186">
        <f>ROUND(I225*H225,2)</f>
        <v>0</v>
      </c>
      <c r="K225" s="182" t="s">
        <v>171</v>
      </c>
      <c r="L225" s="41"/>
      <c r="M225" s="187" t="s">
        <v>21</v>
      </c>
      <c r="N225" s="188" t="s">
        <v>45</v>
      </c>
      <c r="O225" s="66"/>
      <c r="P225" s="189">
        <f>O225*H225</f>
        <v>0</v>
      </c>
      <c r="Q225" s="189">
        <v>0</v>
      </c>
      <c r="R225" s="189">
        <f>Q225*H225</f>
        <v>0</v>
      </c>
      <c r="S225" s="189">
        <v>0</v>
      </c>
      <c r="T225" s="190">
        <f>S225*H225</f>
        <v>0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191" t="s">
        <v>230</v>
      </c>
      <c r="AT225" s="191" t="s">
        <v>134</v>
      </c>
      <c r="AU225" s="191" t="s">
        <v>89</v>
      </c>
      <c r="AY225" s="19" t="s">
        <v>131</v>
      </c>
      <c r="BE225" s="192">
        <f>IF(N225="základní",J225,0)</f>
        <v>0</v>
      </c>
      <c r="BF225" s="192">
        <f>IF(N225="snížená",J225,0)</f>
        <v>0</v>
      </c>
      <c r="BG225" s="192">
        <f>IF(N225="zákl. přenesená",J225,0)</f>
        <v>0</v>
      </c>
      <c r="BH225" s="192">
        <f>IF(N225="sníž. přenesená",J225,0)</f>
        <v>0</v>
      </c>
      <c r="BI225" s="192">
        <f>IF(N225="nulová",J225,0)</f>
        <v>0</v>
      </c>
      <c r="BJ225" s="19" t="s">
        <v>89</v>
      </c>
      <c r="BK225" s="192">
        <f>ROUND(I225*H225,2)</f>
        <v>0</v>
      </c>
      <c r="BL225" s="19" t="s">
        <v>230</v>
      </c>
      <c r="BM225" s="191" t="s">
        <v>449</v>
      </c>
    </row>
    <row r="226" spans="1:65" s="13" customFormat="1" ht="11.25">
      <c r="B226" s="198"/>
      <c r="C226" s="199"/>
      <c r="D226" s="200" t="s">
        <v>143</v>
      </c>
      <c r="E226" s="201" t="s">
        <v>21</v>
      </c>
      <c r="F226" s="202" t="s">
        <v>450</v>
      </c>
      <c r="G226" s="199"/>
      <c r="H226" s="203">
        <v>90</v>
      </c>
      <c r="I226" s="204"/>
      <c r="J226" s="199"/>
      <c r="K226" s="199"/>
      <c r="L226" s="205"/>
      <c r="M226" s="206"/>
      <c r="N226" s="207"/>
      <c r="O226" s="207"/>
      <c r="P226" s="207"/>
      <c r="Q226" s="207"/>
      <c r="R226" s="207"/>
      <c r="S226" s="207"/>
      <c r="T226" s="208"/>
      <c r="AT226" s="209" t="s">
        <v>143</v>
      </c>
      <c r="AU226" s="209" t="s">
        <v>89</v>
      </c>
      <c r="AV226" s="13" t="s">
        <v>89</v>
      </c>
      <c r="AW226" s="13" t="s">
        <v>34</v>
      </c>
      <c r="AX226" s="13" t="s">
        <v>73</v>
      </c>
      <c r="AY226" s="209" t="s">
        <v>131</v>
      </c>
    </row>
    <row r="227" spans="1:65" s="16" customFormat="1" ht="11.25">
      <c r="B227" s="242"/>
      <c r="C227" s="243"/>
      <c r="D227" s="200" t="s">
        <v>143</v>
      </c>
      <c r="E227" s="244" t="s">
        <v>21</v>
      </c>
      <c r="F227" s="245" t="s">
        <v>320</v>
      </c>
      <c r="G227" s="243"/>
      <c r="H227" s="246">
        <v>90</v>
      </c>
      <c r="I227" s="247"/>
      <c r="J227" s="243"/>
      <c r="K227" s="243"/>
      <c r="L227" s="248"/>
      <c r="M227" s="249"/>
      <c r="N227" s="250"/>
      <c r="O227" s="250"/>
      <c r="P227" s="250"/>
      <c r="Q227" s="250"/>
      <c r="R227" s="250"/>
      <c r="S227" s="250"/>
      <c r="T227" s="251"/>
      <c r="AT227" s="252" t="s">
        <v>143</v>
      </c>
      <c r="AU227" s="252" t="s">
        <v>89</v>
      </c>
      <c r="AV227" s="16" t="s">
        <v>139</v>
      </c>
      <c r="AW227" s="16" t="s">
        <v>34</v>
      </c>
      <c r="AX227" s="16" t="s">
        <v>81</v>
      </c>
      <c r="AY227" s="252" t="s">
        <v>131</v>
      </c>
    </row>
    <row r="228" spans="1:65" s="2" customFormat="1" ht="21.75" customHeight="1">
      <c r="A228" s="36"/>
      <c r="B228" s="37"/>
      <c r="C228" s="180" t="s">
        <v>378</v>
      </c>
      <c r="D228" s="180" t="s">
        <v>134</v>
      </c>
      <c r="E228" s="181" t="s">
        <v>375</v>
      </c>
      <c r="F228" s="182" t="s">
        <v>451</v>
      </c>
      <c r="G228" s="183" t="s">
        <v>187</v>
      </c>
      <c r="H228" s="184">
        <v>260</v>
      </c>
      <c r="I228" s="185"/>
      <c r="J228" s="186">
        <f>ROUND(I228*H228,2)</f>
        <v>0</v>
      </c>
      <c r="K228" s="182" t="s">
        <v>171</v>
      </c>
      <c r="L228" s="41"/>
      <c r="M228" s="187" t="s">
        <v>21</v>
      </c>
      <c r="N228" s="188" t="s">
        <v>45</v>
      </c>
      <c r="O228" s="66"/>
      <c r="P228" s="189">
        <f>O228*H228</f>
        <v>0</v>
      </c>
      <c r="Q228" s="189">
        <v>0</v>
      </c>
      <c r="R228" s="189">
        <f>Q228*H228</f>
        <v>0</v>
      </c>
      <c r="S228" s="189">
        <v>0</v>
      </c>
      <c r="T228" s="190">
        <f>S228*H228</f>
        <v>0</v>
      </c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R228" s="191" t="s">
        <v>230</v>
      </c>
      <c r="AT228" s="191" t="s">
        <v>134</v>
      </c>
      <c r="AU228" s="191" t="s">
        <v>89</v>
      </c>
      <c r="AY228" s="19" t="s">
        <v>131</v>
      </c>
      <c r="BE228" s="192">
        <f>IF(N228="základní",J228,0)</f>
        <v>0</v>
      </c>
      <c r="BF228" s="192">
        <f>IF(N228="snížená",J228,0)</f>
        <v>0</v>
      </c>
      <c r="BG228" s="192">
        <f>IF(N228="zákl. přenesená",J228,0)</f>
        <v>0</v>
      </c>
      <c r="BH228" s="192">
        <f>IF(N228="sníž. přenesená",J228,0)</f>
        <v>0</v>
      </c>
      <c r="BI228" s="192">
        <f>IF(N228="nulová",J228,0)</f>
        <v>0</v>
      </c>
      <c r="BJ228" s="19" t="s">
        <v>89</v>
      </c>
      <c r="BK228" s="192">
        <f>ROUND(I228*H228,2)</f>
        <v>0</v>
      </c>
      <c r="BL228" s="19" t="s">
        <v>230</v>
      </c>
      <c r="BM228" s="191" t="s">
        <v>452</v>
      </c>
    </row>
    <row r="229" spans="1:65" s="13" customFormat="1" ht="11.25">
      <c r="B229" s="198"/>
      <c r="C229" s="199"/>
      <c r="D229" s="200" t="s">
        <v>143</v>
      </c>
      <c r="E229" s="201" t="s">
        <v>21</v>
      </c>
      <c r="F229" s="202" t="s">
        <v>453</v>
      </c>
      <c r="G229" s="199"/>
      <c r="H229" s="203">
        <v>260</v>
      </c>
      <c r="I229" s="204"/>
      <c r="J229" s="199"/>
      <c r="K229" s="199"/>
      <c r="L229" s="205"/>
      <c r="M229" s="206"/>
      <c r="N229" s="207"/>
      <c r="O229" s="207"/>
      <c r="P229" s="207"/>
      <c r="Q229" s="207"/>
      <c r="R229" s="207"/>
      <c r="S229" s="207"/>
      <c r="T229" s="208"/>
      <c r="AT229" s="209" t="s">
        <v>143</v>
      </c>
      <c r="AU229" s="209" t="s">
        <v>89</v>
      </c>
      <c r="AV229" s="13" t="s">
        <v>89</v>
      </c>
      <c r="AW229" s="13" t="s">
        <v>34</v>
      </c>
      <c r="AX229" s="13" t="s">
        <v>73</v>
      </c>
      <c r="AY229" s="209" t="s">
        <v>131</v>
      </c>
    </row>
    <row r="230" spans="1:65" s="16" customFormat="1" ht="11.25">
      <c r="B230" s="242"/>
      <c r="C230" s="243"/>
      <c r="D230" s="200" t="s">
        <v>143</v>
      </c>
      <c r="E230" s="244" t="s">
        <v>21</v>
      </c>
      <c r="F230" s="245" t="s">
        <v>320</v>
      </c>
      <c r="G230" s="243"/>
      <c r="H230" s="246">
        <v>260</v>
      </c>
      <c r="I230" s="247"/>
      <c r="J230" s="243"/>
      <c r="K230" s="243"/>
      <c r="L230" s="248"/>
      <c r="M230" s="249"/>
      <c r="N230" s="250"/>
      <c r="O230" s="250"/>
      <c r="P230" s="250"/>
      <c r="Q230" s="250"/>
      <c r="R230" s="250"/>
      <c r="S230" s="250"/>
      <c r="T230" s="251"/>
      <c r="AT230" s="252" t="s">
        <v>143</v>
      </c>
      <c r="AU230" s="252" t="s">
        <v>89</v>
      </c>
      <c r="AV230" s="16" t="s">
        <v>139</v>
      </c>
      <c r="AW230" s="16" t="s">
        <v>34</v>
      </c>
      <c r="AX230" s="16" t="s">
        <v>81</v>
      </c>
      <c r="AY230" s="252" t="s">
        <v>131</v>
      </c>
    </row>
    <row r="231" spans="1:65" s="2" customFormat="1" ht="21.75" customHeight="1">
      <c r="A231" s="36"/>
      <c r="B231" s="37"/>
      <c r="C231" s="180" t="s">
        <v>454</v>
      </c>
      <c r="D231" s="180" t="s">
        <v>134</v>
      </c>
      <c r="E231" s="181" t="s">
        <v>446</v>
      </c>
      <c r="F231" s="182" t="s">
        <v>455</v>
      </c>
      <c r="G231" s="183" t="s">
        <v>187</v>
      </c>
      <c r="H231" s="184">
        <v>60</v>
      </c>
      <c r="I231" s="185"/>
      <c r="J231" s="186">
        <f>ROUND(I231*H231,2)</f>
        <v>0</v>
      </c>
      <c r="K231" s="182" t="s">
        <v>171</v>
      </c>
      <c r="L231" s="41"/>
      <c r="M231" s="187" t="s">
        <v>21</v>
      </c>
      <c r="N231" s="188" t="s">
        <v>45</v>
      </c>
      <c r="O231" s="66"/>
      <c r="P231" s="189">
        <f>O231*H231</f>
        <v>0</v>
      </c>
      <c r="Q231" s="189">
        <v>0</v>
      </c>
      <c r="R231" s="189">
        <f>Q231*H231</f>
        <v>0</v>
      </c>
      <c r="S231" s="189">
        <v>0</v>
      </c>
      <c r="T231" s="190">
        <f>S231*H231</f>
        <v>0</v>
      </c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R231" s="191" t="s">
        <v>230</v>
      </c>
      <c r="AT231" s="191" t="s">
        <v>134</v>
      </c>
      <c r="AU231" s="191" t="s">
        <v>89</v>
      </c>
      <c r="AY231" s="19" t="s">
        <v>131</v>
      </c>
      <c r="BE231" s="192">
        <f>IF(N231="základní",J231,0)</f>
        <v>0</v>
      </c>
      <c r="BF231" s="192">
        <f>IF(N231="snížená",J231,0)</f>
        <v>0</v>
      </c>
      <c r="BG231" s="192">
        <f>IF(N231="zákl. přenesená",J231,0)</f>
        <v>0</v>
      </c>
      <c r="BH231" s="192">
        <f>IF(N231="sníž. přenesená",J231,0)</f>
        <v>0</v>
      </c>
      <c r="BI231" s="192">
        <f>IF(N231="nulová",J231,0)</f>
        <v>0</v>
      </c>
      <c r="BJ231" s="19" t="s">
        <v>89</v>
      </c>
      <c r="BK231" s="192">
        <f>ROUND(I231*H231,2)</f>
        <v>0</v>
      </c>
      <c r="BL231" s="19" t="s">
        <v>230</v>
      </c>
      <c r="BM231" s="191" t="s">
        <v>456</v>
      </c>
    </row>
    <row r="232" spans="1:65" s="13" customFormat="1" ht="11.25">
      <c r="B232" s="198"/>
      <c r="C232" s="199"/>
      <c r="D232" s="200" t="s">
        <v>143</v>
      </c>
      <c r="E232" s="201" t="s">
        <v>21</v>
      </c>
      <c r="F232" s="202" t="s">
        <v>457</v>
      </c>
      <c r="G232" s="199"/>
      <c r="H232" s="203">
        <v>60</v>
      </c>
      <c r="I232" s="204"/>
      <c r="J232" s="199"/>
      <c r="K232" s="199"/>
      <c r="L232" s="205"/>
      <c r="M232" s="206"/>
      <c r="N232" s="207"/>
      <c r="O232" s="207"/>
      <c r="P232" s="207"/>
      <c r="Q232" s="207"/>
      <c r="R232" s="207"/>
      <c r="S232" s="207"/>
      <c r="T232" s="208"/>
      <c r="AT232" s="209" t="s">
        <v>143</v>
      </c>
      <c r="AU232" s="209" t="s">
        <v>89</v>
      </c>
      <c r="AV232" s="13" t="s">
        <v>89</v>
      </c>
      <c r="AW232" s="13" t="s">
        <v>34</v>
      </c>
      <c r="AX232" s="13" t="s">
        <v>73</v>
      </c>
      <c r="AY232" s="209" t="s">
        <v>131</v>
      </c>
    </row>
    <row r="233" spans="1:65" s="16" customFormat="1" ht="11.25">
      <c r="B233" s="242"/>
      <c r="C233" s="243"/>
      <c r="D233" s="200" t="s">
        <v>143</v>
      </c>
      <c r="E233" s="244" t="s">
        <v>21</v>
      </c>
      <c r="F233" s="245" t="s">
        <v>320</v>
      </c>
      <c r="G233" s="243"/>
      <c r="H233" s="246">
        <v>60</v>
      </c>
      <c r="I233" s="247"/>
      <c r="J233" s="243"/>
      <c r="K233" s="243"/>
      <c r="L233" s="248"/>
      <c r="M233" s="249"/>
      <c r="N233" s="250"/>
      <c r="O233" s="250"/>
      <c r="P233" s="250"/>
      <c r="Q233" s="250"/>
      <c r="R233" s="250"/>
      <c r="S233" s="250"/>
      <c r="T233" s="251"/>
      <c r="AT233" s="252" t="s">
        <v>143</v>
      </c>
      <c r="AU233" s="252" t="s">
        <v>89</v>
      </c>
      <c r="AV233" s="16" t="s">
        <v>139</v>
      </c>
      <c r="AW233" s="16" t="s">
        <v>34</v>
      </c>
      <c r="AX233" s="16" t="s">
        <v>81</v>
      </c>
      <c r="AY233" s="252" t="s">
        <v>131</v>
      </c>
    </row>
    <row r="234" spans="1:65" s="2" customFormat="1" ht="16.5" customHeight="1">
      <c r="A234" s="36"/>
      <c r="B234" s="37"/>
      <c r="C234" s="180" t="s">
        <v>381</v>
      </c>
      <c r="D234" s="180" t="s">
        <v>134</v>
      </c>
      <c r="E234" s="181" t="s">
        <v>378</v>
      </c>
      <c r="F234" s="182" t="s">
        <v>458</v>
      </c>
      <c r="G234" s="183" t="s">
        <v>339</v>
      </c>
      <c r="H234" s="184">
        <v>14</v>
      </c>
      <c r="I234" s="185"/>
      <c r="J234" s="186">
        <f>ROUND(I234*H234,2)</f>
        <v>0</v>
      </c>
      <c r="K234" s="182" t="s">
        <v>171</v>
      </c>
      <c r="L234" s="41"/>
      <c r="M234" s="187" t="s">
        <v>21</v>
      </c>
      <c r="N234" s="188" t="s">
        <v>45</v>
      </c>
      <c r="O234" s="66"/>
      <c r="P234" s="189">
        <f>O234*H234</f>
        <v>0</v>
      </c>
      <c r="Q234" s="189">
        <v>0</v>
      </c>
      <c r="R234" s="189">
        <f>Q234*H234</f>
        <v>0</v>
      </c>
      <c r="S234" s="189">
        <v>0</v>
      </c>
      <c r="T234" s="190">
        <f>S234*H234</f>
        <v>0</v>
      </c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R234" s="191" t="s">
        <v>230</v>
      </c>
      <c r="AT234" s="191" t="s">
        <v>134</v>
      </c>
      <c r="AU234" s="191" t="s">
        <v>89</v>
      </c>
      <c r="AY234" s="19" t="s">
        <v>131</v>
      </c>
      <c r="BE234" s="192">
        <f>IF(N234="základní",J234,0)</f>
        <v>0</v>
      </c>
      <c r="BF234" s="192">
        <f>IF(N234="snížená",J234,0)</f>
        <v>0</v>
      </c>
      <c r="BG234" s="192">
        <f>IF(N234="zákl. přenesená",J234,0)</f>
        <v>0</v>
      </c>
      <c r="BH234" s="192">
        <f>IF(N234="sníž. přenesená",J234,0)</f>
        <v>0</v>
      </c>
      <c r="BI234" s="192">
        <f>IF(N234="nulová",J234,0)</f>
        <v>0</v>
      </c>
      <c r="BJ234" s="19" t="s">
        <v>89</v>
      </c>
      <c r="BK234" s="192">
        <f>ROUND(I234*H234,2)</f>
        <v>0</v>
      </c>
      <c r="BL234" s="19" t="s">
        <v>230</v>
      </c>
      <c r="BM234" s="191" t="s">
        <v>459</v>
      </c>
    </row>
    <row r="235" spans="1:65" s="13" customFormat="1" ht="11.25">
      <c r="B235" s="198"/>
      <c r="C235" s="199"/>
      <c r="D235" s="200" t="s">
        <v>143</v>
      </c>
      <c r="E235" s="201" t="s">
        <v>21</v>
      </c>
      <c r="F235" s="202" t="s">
        <v>460</v>
      </c>
      <c r="G235" s="199"/>
      <c r="H235" s="203">
        <v>14</v>
      </c>
      <c r="I235" s="204"/>
      <c r="J235" s="199"/>
      <c r="K235" s="199"/>
      <c r="L235" s="205"/>
      <c r="M235" s="206"/>
      <c r="N235" s="207"/>
      <c r="O235" s="207"/>
      <c r="P235" s="207"/>
      <c r="Q235" s="207"/>
      <c r="R235" s="207"/>
      <c r="S235" s="207"/>
      <c r="T235" s="208"/>
      <c r="AT235" s="209" t="s">
        <v>143</v>
      </c>
      <c r="AU235" s="209" t="s">
        <v>89</v>
      </c>
      <c r="AV235" s="13" t="s">
        <v>89</v>
      </c>
      <c r="AW235" s="13" t="s">
        <v>34</v>
      </c>
      <c r="AX235" s="13" t="s">
        <v>73</v>
      </c>
      <c r="AY235" s="209" t="s">
        <v>131</v>
      </c>
    </row>
    <row r="236" spans="1:65" s="16" customFormat="1" ht="11.25">
      <c r="B236" s="242"/>
      <c r="C236" s="243"/>
      <c r="D236" s="200" t="s">
        <v>143</v>
      </c>
      <c r="E236" s="244" t="s">
        <v>21</v>
      </c>
      <c r="F236" s="245" t="s">
        <v>320</v>
      </c>
      <c r="G236" s="243"/>
      <c r="H236" s="246">
        <v>14</v>
      </c>
      <c r="I236" s="247"/>
      <c r="J236" s="243"/>
      <c r="K236" s="243"/>
      <c r="L236" s="248"/>
      <c r="M236" s="249"/>
      <c r="N236" s="250"/>
      <c r="O236" s="250"/>
      <c r="P236" s="250"/>
      <c r="Q236" s="250"/>
      <c r="R236" s="250"/>
      <c r="S236" s="250"/>
      <c r="T236" s="251"/>
      <c r="AT236" s="252" t="s">
        <v>143</v>
      </c>
      <c r="AU236" s="252" t="s">
        <v>89</v>
      </c>
      <c r="AV236" s="16" t="s">
        <v>139</v>
      </c>
      <c r="AW236" s="16" t="s">
        <v>34</v>
      </c>
      <c r="AX236" s="16" t="s">
        <v>81</v>
      </c>
      <c r="AY236" s="252" t="s">
        <v>131</v>
      </c>
    </row>
    <row r="237" spans="1:65" s="2" customFormat="1" ht="16.5" customHeight="1">
      <c r="A237" s="36"/>
      <c r="B237" s="37"/>
      <c r="C237" s="180" t="s">
        <v>461</v>
      </c>
      <c r="D237" s="180" t="s">
        <v>134</v>
      </c>
      <c r="E237" s="181" t="s">
        <v>454</v>
      </c>
      <c r="F237" s="182" t="s">
        <v>462</v>
      </c>
      <c r="G237" s="183" t="s">
        <v>339</v>
      </c>
      <c r="H237" s="184">
        <v>67</v>
      </c>
      <c r="I237" s="185"/>
      <c r="J237" s="186">
        <f>ROUND(I237*H237,2)</f>
        <v>0</v>
      </c>
      <c r="K237" s="182" t="s">
        <v>171</v>
      </c>
      <c r="L237" s="41"/>
      <c r="M237" s="187" t="s">
        <v>21</v>
      </c>
      <c r="N237" s="188" t="s">
        <v>45</v>
      </c>
      <c r="O237" s="66"/>
      <c r="P237" s="189">
        <f>O237*H237</f>
        <v>0</v>
      </c>
      <c r="Q237" s="189">
        <v>0</v>
      </c>
      <c r="R237" s="189">
        <f>Q237*H237</f>
        <v>0</v>
      </c>
      <c r="S237" s="189">
        <v>0</v>
      </c>
      <c r="T237" s="190">
        <f>S237*H237</f>
        <v>0</v>
      </c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R237" s="191" t="s">
        <v>230</v>
      </c>
      <c r="AT237" s="191" t="s">
        <v>134</v>
      </c>
      <c r="AU237" s="191" t="s">
        <v>89</v>
      </c>
      <c r="AY237" s="19" t="s">
        <v>131</v>
      </c>
      <c r="BE237" s="192">
        <f>IF(N237="základní",J237,0)</f>
        <v>0</v>
      </c>
      <c r="BF237" s="192">
        <f>IF(N237="snížená",J237,0)</f>
        <v>0</v>
      </c>
      <c r="BG237" s="192">
        <f>IF(N237="zákl. přenesená",J237,0)</f>
        <v>0</v>
      </c>
      <c r="BH237" s="192">
        <f>IF(N237="sníž. přenesená",J237,0)</f>
        <v>0</v>
      </c>
      <c r="BI237" s="192">
        <f>IF(N237="nulová",J237,0)</f>
        <v>0</v>
      </c>
      <c r="BJ237" s="19" t="s">
        <v>89</v>
      </c>
      <c r="BK237" s="192">
        <f>ROUND(I237*H237,2)</f>
        <v>0</v>
      </c>
      <c r="BL237" s="19" t="s">
        <v>230</v>
      </c>
      <c r="BM237" s="191" t="s">
        <v>463</v>
      </c>
    </row>
    <row r="238" spans="1:65" s="13" customFormat="1" ht="11.25">
      <c r="B238" s="198"/>
      <c r="C238" s="199"/>
      <c r="D238" s="200" t="s">
        <v>143</v>
      </c>
      <c r="E238" s="201" t="s">
        <v>21</v>
      </c>
      <c r="F238" s="202" t="s">
        <v>464</v>
      </c>
      <c r="G238" s="199"/>
      <c r="H238" s="203">
        <v>67</v>
      </c>
      <c r="I238" s="204"/>
      <c r="J238" s="199"/>
      <c r="K238" s="199"/>
      <c r="L238" s="205"/>
      <c r="M238" s="206"/>
      <c r="N238" s="207"/>
      <c r="O238" s="207"/>
      <c r="P238" s="207"/>
      <c r="Q238" s="207"/>
      <c r="R238" s="207"/>
      <c r="S238" s="207"/>
      <c r="T238" s="208"/>
      <c r="AT238" s="209" t="s">
        <v>143</v>
      </c>
      <c r="AU238" s="209" t="s">
        <v>89</v>
      </c>
      <c r="AV238" s="13" t="s">
        <v>89</v>
      </c>
      <c r="AW238" s="13" t="s">
        <v>34</v>
      </c>
      <c r="AX238" s="13" t="s">
        <v>73</v>
      </c>
      <c r="AY238" s="209" t="s">
        <v>131</v>
      </c>
    </row>
    <row r="239" spans="1:65" s="16" customFormat="1" ht="11.25">
      <c r="B239" s="242"/>
      <c r="C239" s="243"/>
      <c r="D239" s="200" t="s">
        <v>143</v>
      </c>
      <c r="E239" s="244" t="s">
        <v>21</v>
      </c>
      <c r="F239" s="245" t="s">
        <v>320</v>
      </c>
      <c r="G239" s="243"/>
      <c r="H239" s="246">
        <v>67</v>
      </c>
      <c r="I239" s="247"/>
      <c r="J239" s="243"/>
      <c r="K239" s="243"/>
      <c r="L239" s="248"/>
      <c r="M239" s="249"/>
      <c r="N239" s="250"/>
      <c r="O239" s="250"/>
      <c r="P239" s="250"/>
      <c r="Q239" s="250"/>
      <c r="R239" s="250"/>
      <c r="S239" s="250"/>
      <c r="T239" s="251"/>
      <c r="AT239" s="252" t="s">
        <v>143</v>
      </c>
      <c r="AU239" s="252" t="s">
        <v>89</v>
      </c>
      <c r="AV239" s="16" t="s">
        <v>139</v>
      </c>
      <c r="AW239" s="16" t="s">
        <v>34</v>
      </c>
      <c r="AX239" s="16" t="s">
        <v>81</v>
      </c>
      <c r="AY239" s="252" t="s">
        <v>131</v>
      </c>
    </row>
    <row r="240" spans="1:65" s="2" customFormat="1" ht="16.5" customHeight="1">
      <c r="A240" s="36"/>
      <c r="B240" s="37"/>
      <c r="C240" s="180" t="s">
        <v>384</v>
      </c>
      <c r="D240" s="180" t="s">
        <v>134</v>
      </c>
      <c r="E240" s="181" t="s">
        <v>381</v>
      </c>
      <c r="F240" s="182" t="s">
        <v>465</v>
      </c>
      <c r="G240" s="183" t="s">
        <v>339</v>
      </c>
      <c r="H240" s="184">
        <v>8</v>
      </c>
      <c r="I240" s="185"/>
      <c r="J240" s="186">
        <f>ROUND(I240*H240,2)</f>
        <v>0</v>
      </c>
      <c r="K240" s="182" t="s">
        <v>171</v>
      </c>
      <c r="L240" s="41"/>
      <c r="M240" s="187" t="s">
        <v>21</v>
      </c>
      <c r="N240" s="188" t="s">
        <v>45</v>
      </c>
      <c r="O240" s="66"/>
      <c r="P240" s="189">
        <f>O240*H240</f>
        <v>0</v>
      </c>
      <c r="Q240" s="189">
        <v>0</v>
      </c>
      <c r="R240" s="189">
        <f>Q240*H240</f>
        <v>0</v>
      </c>
      <c r="S240" s="189">
        <v>0</v>
      </c>
      <c r="T240" s="190">
        <f>S240*H240</f>
        <v>0</v>
      </c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R240" s="191" t="s">
        <v>230</v>
      </c>
      <c r="AT240" s="191" t="s">
        <v>134</v>
      </c>
      <c r="AU240" s="191" t="s">
        <v>89</v>
      </c>
      <c r="AY240" s="19" t="s">
        <v>131</v>
      </c>
      <c r="BE240" s="192">
        <f>IF(N240="základní",J240,0)</f>
        <v>0</v>
      </c>
      <c r="BF240" s="192">
        <f>IF(N240="snížená",J240,0)</f>
        <v>0</v>
      </c>
      <c r="BG240" s="192">
        <f>IF(N240="zákl. přenesená",J240,0)</f>
        <v>0</v>
      </c>
      <c r="BH240" s="192">
        <f>IF(N240="sníž. přenesená",J240,0)</f>
        <v>0</v>
      </c>
      <c r="BI240" s="192">
        <f>IF(N240="nulová",J240,0)</f>
        <v>0</v>
      </c>
      <c r="BJ240" s="19" t="s">
        <v>89</v>
      </c>
      <c r="BK240" s="192">
        <f>ROUND(I240*H240,2)</f>
        <v>0</v>
      </c>
      <c r="BL240" s="19" t="s">
        <v>230</v>
      </c>
      <c r="BM240" s="191" t="s">
        <v>466</v>
      </c>
    </row>
    <row r="241" spans="1:65" s="13" customFormat="1" ht="11.25">
      <c r="B241" s="198"/>
      <c r="C241" s="199"/>
      <c r="D241" s="200" t="s">
        <v>143</v>
      </c>
      <c r="E241" s="201" t="s">
        <v>21</v>
      </c>
      <c r="F241" s="202" t="s">
        <v>359</v>
      </c>
      <c r="G241" s="199"/>
      <c r="H241" s="203">
        <v>8</v>
      </c>
      <c r="I241" s="204"/>
      <c r="J241" s="199"/>
      <c r="K241" s="199"/>
      <c r="L241" s="205"/>
      <c r="M241" s="206"/>
      <c r="N241" s="207"/>
      <c r="O241" s="207"/>
      <c r="P241" s="207"/>
      <c r="Q241" s="207"/>
      <c r="R241" s="207"/>
      <c r="S241" s="207"/>
      <c r="T241" s="208"/>
      <c r="AT241" s="209" t="s">
        <v>143</v>
      </c>
      <c r="AU241" s="209" t="s">
        <v>89</v>
      </c>
      <c r="AV241" s="13" t="s">
        <v>89</v>
      </c>
      <c r="AW241" s="13" t="s">
        <v>34</v>
      </c>
      <c r="AX241" s="13" t="s">
        <v>73</v>
      </c>
      <c r="AY241" s="209" t="s">
        <v>131</v>
      </c>
    </row>
    <row r="242" spans="1:65" s="16" customFormat="1" ht="11.25">
      <c r="B242" s="242"/>
      <c r="C242" s="243"/>
      <c r="D242" s="200" t="s">
        <v>143</v>
      </c>
      <c r="E242" s="244" t="s">
        <v>21</v>
      </c>
      <c r="F242" s="245" t="s">
        <v>320</v>
      </c>
      <c r="G242" s="243"/>
      <c r="H242" s="246">
        <v>8</v>
      </c>
      <c r="I242" s="247"/>
      <c r="J242" s="243"/>
      <c r="K242" s="243"/>
      <c r="L242" s="248"/>
      <c r="M242" s="249"/>
      <c r="N242" s="250"/>
      <c r="O242" s="250"/>
      <c r="P242" s="250"/>
      <c r="Q242" s="250"/>
      <c r="R242" s="250"/>
      <c r="S242" s="250"/>
      <c r="T242" s="251"/>
      <c r="AT242" s="252" t="s">
        <v>143</v>
      </c>
      <c r="AU242" s="252" t="s">
        <v>89</v>
      </c>
      <c r="AV242" s="16" t="s">
        <v>139</v>
      </c>
      <c r="AW242" s="16" t="s">
        <v>34</v>
      </c>
      <c r="AX242" s="16" t="s">
        <v>81</v>
      </c>
      <c r="AY242" s="252" t="s">
        <v>131</v>
      </c>
    </row>
    <row r="243" spans="1:65" s="2" customFormat="1" ht="16.5" customHeight="1">
      <c r="A243" s="36"/>
      <c r="B243" s="37"/>
      <c r="C243" s="180" t="s">
        <v>467</v>
      </c>
      <c r="D243" s="180" t="s">
        <v>134</v>
      </c>
      <c r="E243" s="181" t="s">
        <v>461</v>
      </c>
      <c r="F243" s="182" t="s">
        <v>468</v>
      </c>
      <c r="G243" s="183" t="s">
        <v>339</v>
      </c>
      <c r="H243" s="184">
        <v>4</v>
      </c>
      <c r="I243" s="185"/>
      <c r="J243" s="186">
        <f>ROUND(I243*H243,2)</f>
        <v>0</v>
      </c>
      <c r="K243" s="182" t="s">
        <v>171</v>
      </c>
      <c r="L243" s="41"/>
      <c r="M243" s="187" t="s">
        <v>21</v>
      </c>
      <c r="N243" s="188" t="s">
        <v>45</v>
      </c>
      <c r="O243" s="66"/>
      <c r="P243" s="189">
        <f>O243*H243</f>
        <v>0</v>
      </c>
      <c r="Q243" s="189">
        <v>0</v>
      </c>
      <c r="R243" s="189">
        <f>Q243*H243</f>
        <v>0</v>
      </c>
      <c r="S243" s="189">
        <v>0</v>
      </c>
      <c r="T243" s="190">
        <f>S243*H243</f>
        <v>0</v>
      </c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R243" s="191" t="s">
        <v>230</v>
      </c>
      <c r="AT243" s="191" t="s">
        <v>134</v>
      </c>
      <c r="AU243" s="191" t="s">
        <v>89</v>
      </c>
      <c r="AY243" s="19" t="s">
        <v>131</v>
      </c>
      <c r="BE243" s="192">
        <f>IF(N243="základní",J243,0)</f>
        <v>0</v>
      </c>
      <c r="BF243" s="192">
        <f>IF(N243="snížená",J243,0)</f>
        <v>0</v>
      </c>
      <c r="BG243" s="192">
        <f>IF(N243="zákl. přenesená",J243,0)</f>
        <v>0</v>
      </c>
      <c r="BH243" s="192">
        <f>IF(N243="sníž. přenesená",J243,0)</f>
        <v>0</v>
      </c>
      <c r="BI243" s="192">
        <f>IF(N243="nulová",J243,0)</f>
        <v>0</v>
      </c>
      <c r="BJ243" s="19" t="s">
        <v>89</v>
      </c>
      <c r="BK243" s="192">
        <f>ROUND(I243*H243,2)</f>
        <v>0</v>
      </c>
      <c r="BL243" s="19" t="s">
        <v>230</v>
      </c>
      <c r="BM243" s="191" t="s">
        <v>469</v>
      </c>
    </row>
    <row r="244" spans="1:65" s="13" customFormat="1" ht="11.25">
      <c r="B244" s="198"/>
      <c r="C244" s="199"/>
      <c r="D244" s="200" t="s">
        <v>143</v>
      </c>
      <c r="E244" s="201" t="s">
        <v>21</v>
      </c>
      <c r="F244" s="202" t="s">
        <v>351</v>
      </c>
      <c r="G244" s="199"/>
      <c r="H244" s="203">
        <v>4</v>
      </c>
      <c r="I244" s="204"/>
      <c r="J244" s="199"/>
      <c r="K244" s="199"/>
      <c r="L244" s="205"/>
      <c r="M244" s="206"/>
      <c r="N244" s="207"/>
      <c r="O244" s="207"/>
      <c r="P244" s="207"/>
      <c r="Q244" s="207"/>
      <c r="R244" s="207"/>
      <c r="S244" s="207"/>
      <c r="T244" s="208"/>
      <c r="AT244" s="209" t="s">
        <v>143</v>
      </c>
      <c r="AU244" s="209" t="s">
        <v>89</v>
      </c>
      <c r="AV244" s="13" t="s">
        <v>89</v>
      </c>
      <c r="AW244" s="13" t="s">
        <v>34</v>
      </c>
      <c r="AX244" s="13" t="s">
        <v>73</v>
      </c>
      <c r="AY244" s="209" t="s">
        <v>131</v>
      </c>
    </row>
    <row r="245" spans="1:65" s="16" customFormat="1" ht="11.25">
      <c r="B245" s="242"/>
      <c r="C245" s="243"/>
      <c r="D245" s="200" t="s">
        <v>143</v>
      </c>
      <c r="E245" s="244" t="s">
        <v>21</v>
      </c>
      <c r="F245" s="245" t="s">
        <v>320</v>
      </c>
      <c r="G245" s="243"/>
      <c r="H245" s="246">
        <v>4</v>
      </c>
      <c r="I245" s="247"/>
      <c r="J245" s="243"/>
      <c r="K245" s="243"/>
      <c r="L245" s="248"/>
      <c r="M245" s="249"/>
      <c r="N245" s="250"/>
      <c r="O245" s="250"/>
      <c r="P245" s="250"/>
      <c r="Q245" s="250"/>
      <c r="R245" s="250"/>
      <c r="S245" s="250"/>
      <c r="T245" s="251"/>
      <c r="AT245" s="252" t="s">
        <v>143</v>
      </c>
      <c r="AU245" s="252" t="s">
        <v>89</v>
      </c>
      <c r="AV245" s="16" t="s">
        <v>139</v>
      </c>
      <c r="AW245" s="16" t="s">
        <v>34</v>
      </c>
      <c r="AX245" s="16" t="s">
        <v>81</v>
      </c>
      <c r="AY245" s="252" t="s">
        <v>131</v>
      </c>
    </row>
    <row r="246" spans="1:65" s="2" customFormat="1" ht="16.5" customHeight="1">
      <c r="A246" s="36"/>
      <c r="B246" s="37"/>
      <c r="C246" s="180" t="s">
        <v>386</v>
      </c>
      <c r="D246" s="180" t="s">
        <v>134</v>
      </c>
      <c r="E246" s="181" t="s">
        <v>384</v>
      </c>
      <c r="F246" s="182" t="s">
        <v>470</v>
      </c>
      <c r="G246" s="183" t="s">
        <v>339</v>
      </c>
      <c r="H246" s="184">
        <v>21</v>
      </c>
      <c r="I246" s="185"/>
      <c r="J246" s="186">
        <f>ROUND(I246*H246,2)</f>
        <v>0</v>
      </c>
      <c r="K246" s="182" t="s">
        <v>171</v>
      </c>
      <c r="L246" s="41"/>
      <c r="M246" s="187" t="s">
        <v>21</v>
      </c>
      <c r="N246" s="188" t="s">
        <v>45</v>
      </c>
      <c r="O246" s="66"/>
      <c r="P246" s="189">
        <f>O246*H246</f>
        <v>0</v>
      </c>
      <c r="Q246" s="189">
        <v>0</v>
      </c>
      <c r="R246" s="189">
        <f>Q246*H246</f>
        <v>0</v>
      </c>
      <c r="S246" s="189">
        <v>0</v>
      </c>
      <c r="T246" s="190">
        <f>S246*H246</f>
        <v>0</v>
      </c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R246" s="191" t="s">
        <v>230</v>
      </c>
      <c r="AT246" s="191" t="s">
        <v>134</v>
      </c>
      <c r="AU246" s="191" t="s">
        <v>89</v>
      </c>
      <c r="AY246" s="19" t="s">
        <v>131</v>
      </c>
      <c r="BE246" s="192">
        <f>IF(N246="základní",J246,0)</f>
        <v>0</v>
      </c>
      <c r="BF246" s="192">
        <f>IF(N246="snížená",J246,0)</f>
        <v>0</v>
      </c>
      <c r="BG246" s="192">
        <f>IF(N246="zákl. přenesená",J246,0)</f>
        <v>0</v>
      </c>
      <c r="BH246" s="192">
        <f>IF(N246="sníž. přenesená",J246,0)</f>
        <v>0</v>
      </c>
      <c r="BI246" s="192">
        <f>IF(N246="nulová",J246,0)</f>
        <v>0</v>
      </c>
      <c r="BJ246" s="19" t="s">
        <v>89</v>
      </c>
      <c r="BK246" s="192">
        <f>ROUND(I246*H246,2)</f>
        <v>0</v>
      </c>
      <c r="BL246" s="19" t="s">
        <v>230</v>
      </c>
      <c r="BM246" s="191" t="s">
        <v>471</v>
      </c>
    </row>
    <row r="247" spans="1:65" s="13" customFormat="1" ht="11.25">
      <c r="B247" s="198"/>
      <c r="C247" s="199"/>
      <c r="D247" s="200" t="s">
        <v>143</v>
      </c>
      <c r="E247" s="201" t="s">
        <v>21</v>
      </c>
      <c r="F247" s="202" t="s">
        <v>472</v>
      </c>
      <c r="G247" s="199"/>
      <c r="H247" s="203">
        <v>21</v>
      </c>
      <c r="I247" s="204"/>
      <c r="J247" s="199"/>
      <c r="K247" s="199"/>
      <c r="L247" s="205"/>
      <c r="M247" s="206"/>
      <c r="N247" s="207"/>
      <c r="O247" s="207"/>
      <c r="P247" s="207"/>
      <c r="Q247" s="207"/>
      <c r="R247" s="207"/>
      <c r="S247" s="207"/>
      <c r="T247" s="208"/>
      <c r="AT247" s="209" t="s">
        <v>143</v>
      </c>
      <c r="AU247" s="209" t="s">
        <v>89</v>
      </c>
      <c r="AV247" s="13" t="s">
        <v>89</v>
      </c>
      <c r="AW247" s="13" t="s">
        <v>34</v>
      </c>
      <c r="AX247" s="13" t="s">
        <v>73</v>
      </c>
      <c r="AY247" s="209" t="s">
        <v>131</v>
      </c>
    </row>
    <row r="248" spans="1:65" s="16" customFormat="1" ht="11.25">
      <c r="B248" s="242"/>
      <c r="C248" s="243"/>
      <c r="D248" s="200" t="s">
        <v>143</v>
      </c>
      <c r="E248" s="244" t="s">
        <v>21</v>
      </c>
      <c r="F248" s="245" t="s">
        <v>320</v>
      </c>
      <c r="G248" s="243"/>
      <c r="H248" s="246">
        <v>21</v>
      </c>
      <c r="I248" s="247"/>
      <c r="J248" s="243"/>
      <c r="K248" s="243"/>
      <c r="L248" s="248"/>
      <c r="M248" s="249"/>
      <c r="N248" s="250"/>
      <c r="O248" s="250"/>
      <c r="P248" s="250"/>
      <c r="Q248" s="250"/>
      <c r="R248" s="250"/>
      <c r="S248" s="250"/>
      <c r="T248" s="251"/>
      <c r="AT248" s="252" t="s">
        <v>143</v>
      </c>
      <c r="AU248" s="252" t="s">
        <v>89</v>
      </c>
      <c r="AV248" s="16" t="s">
        <v>139</v>
      </c>
      <c r="AW248" s="16" t="s">
        <v>34</v>
      </c>
      <c r="AX248" s="16" t="s">
        <v>81</v>
      </c>
      <c r="AY248" s="252" t="s">
        <v>131</v>
      </c>
    </row>
    <row r="249" spans="1:65" s="2" customFormat="1" ht="16.5" customHeight="1">
      <c r="A249" s="36"/>
      <c r="B249" s="37"/>
      <c r="C249" s="180" t="s">
        <v>473</v>
      </c>
      <c r="D249" s="180" t="s">
        <v>134</v>
      </c>
      <c r="E249" s="181" t="s">
        <v>467</v>
      </c>
      <c r="F249" s="182" t="s">
        <v>474</v>
      </c>
      <c r="G249" s="183" t="s">
        <v>339</v>
      </c>
      <c r="H249" s="184">
        <v>1</v>
      </c>
      <c r="I249" s="185"/>
      <c r="J249" s="186">
        <f>ROUND(I249*H249,2)</f>
        <v>0</v>
      </c>
      <c r="K249" s="182" t="s">
        <v>171</v>
      </c>
      <c r="L249" s="41"/>
      <c r="M249" s="187" t="s">
        <v>21</v>
      </c>
      <c r="N249" s="188" t="s">
        <v>45</v>
      </c>
      <c r="O249" s="66"/>
      <c r="P249" s="189">
        <f>O249*H249</f>
        <v>0</v>
      </c>
      <c r="Q249" s="189">
        <v>0</v>
      </c>
      <c r="R249" s="189">
        <f>Q249*H249</f>
        <v>0</v>
      </c>
      <c r="S249" s="189">
        <v>0</v>
      </c>
      <c r="T249" s="190">
        <f>S249*H249</f>
        <v>0</v>
      </c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R249" s="191" t="s">
        <v>230</v>
      </c>
      <c r="AT249" s="191" t="s">
        <v>134</v>
      </c>
      <c r="AU249" s="191" t="s">
        <v>89</v>
      </c>
      <c r="AY249" s="19" t="s">
        <v>131</v>
      </c>
      <c r="BE249" s="192">
        <f>IF(N249="základní",J249,0)</f>
        <v>0</v>
      </c>
      <c r="BF249" s="192">
        <f>IF(N249="snížená",J249,0)</f>
        <v>0</v>
      </c>
      <c r="BG249" s="192">
        <f>IF(N249="zákl. přenesená",J249,0)</f>
        <v>0</v>
      </c>
      <c r="BH249" s="192">
        <f>IF(N249="sníž. přenesená",J249,0)</f>
        <v>0</v>
      </c>
      <c r="BI249" s="192">
        <f>IF(N249="nulová",J249,0)</f>
        <v>0</v>
      </c>
      <c r="BJ249" s="19" t="s">
        <v>89</v>
      </c>
      <c r="BK249" s="192">
        <f>ROUND(I249*H249,2)</f>
        <v>0</v>
      </c>
      <c r="BL249" s="19" t="s">
        <v>230</v>
      </c>
      <c r="BM249" s="191" t="s">
        <v>475</v>
      </c>
    </row>
    <row r="250" spans="1:65" s="13" customFormat="1" ht="11.25">
      <c r="B250" s="198"/>
      <c r="C250" s="199"/>
      <c r="D250" s="200" t="s">
        <v>143</v>
      </c>
      <c r="E250" s="201" t="s">
        <v>21</v>
      </c>
      <c r="F250" s="202" t="s">
        <v>340</v>
      </c>
      <c r="G250" s="199"/>
      <c r="H250" s="203">
        <v>1</v>
      </c>
      <c r="I250" s="204"/>
      <c r="J250" s="199"/>
      <c r="K250" s="199"/>
      <c r="L250" s="205"/>
      <c r="M250" s="206"/>
      <c r="N250" s="207"/>
      <c r="O250" s="207"/>
      <c r="P250" s="207"/>
      <c r="Q250" s="207"/>
      <c r="R250" s="207"/>
      <c r="S250" s="207"/>
      <c r="T250" s="208"/>
      <c r="AT250" s="209" t="s">
        <v>143</v>
      </c>
      <c r="AU250" s="209" t="s">
        <v>89</v>
      </c>
      <c r="AV250" s="13" t="s">
        <v>89</v>
      </c>
      <c r="AW250" s="13" t="s">
        <v>34</v>
      </c>
      <c r="AX250" s="13" t="s">
        <v>73</v>
      </c>
      <c r="AY250" s="209" t="s">
        <v>131</v>
      </c>
    </row>
    <row r="251" spans="1:65" s="16" customFormat="1" ht="11.25">
      <c r="B251" s="242"/>
      <c r="C251" s="243"/>
      <c r="D251" s="200" t="s">
        <v>143</v>
      </c>
      <c r="E251" s="244" t="s">
        <v>21</v>
      </c>
      <c r="F251" s="245" t="s">
        <v>320</v>
      </c>
      <c r="G251" s="243"/>
      <c r="H251" s="246">
        <v>1</v>
      </c>
      <c r="I251" s="247"/>
      <c r="J251" s="243"/>
      <c r="K251" s="243"/>
      <c r="L251" s="248"/>
      <c r="M251" s="249"/>
      <c r="N251" s="250"/>
      <c r="O251" s="250"/>
      <c r="P251" s="250"/>
      <c r="Q251" s="250"/>
      <c r="R251" s="250"/>
      <c r="S251" s="250"/>
      <c r="T251" s="251"/>
      <c r="AT251" s="252" t="s">
        <v>143</v>
      </c>
      <c r="AU251" s="252" t="s">
        <v>89</v>
      </c>
      <c r="AV251" s="16" t="s">
        <v>139</v>
      </c>
      <c r="AW251" s="16" t="s">
        <v>34</v>
      </c>
      <c r="AX251" s="16" t="s">
        <v>81</v>
      </c>
      <c r="AY251" s="252" t="s">
        <v>131</v>
      </c>
    </row>
    <row r="252" spans="1:65" s="2" customFormat="1" ht="21.75" customHeight="1">
      <c r="A252" s="36"/>
      <c r="B252" s="37"/>
      <c r="C252" s="180" t="s">
        <v>388</v>
      </c>
      <c r="D252" s="180" t="s">
        <v>134</v>
      </c>
      <c r="E252" s="181" t="s">
        <v>386</v>
      </c>
      <c r="F252" s="182" t="s">
        <v>476</v>
      </c>
      <c r="G252" s="183" t="s">
        <v>339</v>
      </c>
      <c r="H252" s="184">
        <v>164</v>
      </c>
      <c r="I252" s="185"/>
      <c r="J252" s="186">
        <f>ROUND(I252*H252,2)</f>
        <v>0</v>
      </c>
      <c r="K252" s="182" t="s">
        <v>171</v>
      </c>
      <c r="L252" s="41"/>
      <c r="M252" s="187" t="s">
        <v>21</v>
      </c>
      <c r="N252" s="188" t="s">
        <v>45</v>
      </c>
      <c r="O252" s="66"/>
      <c r="P252" s="189">
        <f>O252*H252</f>
        <v>0</v>
      </c>
      <c r="Q252" s="189">
        <v>0</v>
      </c>
      <c r="R252" s="189">
        <f>Q252*H252</f>
        <v>0</v>
      </c>
      <c r="S252" s="189">
        <v>0</v>
      </c>
      <c r="T252" s="190">
        <f>S252*H252</f>
        <v>0</v>
      </c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R252" s="191" t="s">
        <v>230</v>
      </c>
      <c r="AT252" s="191" t="s">
        <v>134</v>
      </c>
      <c r="AU252" s="191" t="s">
        <v>89</v>
      </c>
      <c r="AY252" s="19" t="s">
        <v>131</v>
      </c>
      <c r="BE252" s="192">
        <f>IF(N252="základní",J252,0)</f>
        <v>0</v>
      </c>
      <c r="BF252" s="192">
        <f>IF(N252="snížená",J252,0)</f>
        <v>0</v>
      </c>
      <c r="BG252" s="192">
        <f>IF(N252="zákl. přenesená",J252,0)</f>
        <v>0</v>
      </c>
      <c r="BH252" s="192">
        <f>IF(N252="sníž. přenesená",J252,0)</f>
        <v>0</v>
      </c>
      <c r="BI252" s="192">
        <f>IF(N252="nulová",J252,0)</f>
        <v>0</v>
      </c>
      <c r="BJ252" s="19" t="s">
        <v>89</v>
      </c>
      <c r="BK252" s="192">
        <f>ROUND(I252*H252,2)</f>
        <v>0</v>
      </c>
      <c r="BL252" s="19" t="s">
        <v>230</v>
      </c>
      <c r="BM252" s="191" t="s">
        <v>477</v>
      </c>
    </row>
    <row r="253" spans="1:65" s="13" customFormat="1" ht="11.25">
      <c r="B253" s="198"/>
      <c r="C253" s="199"/>
      <c r="D253" s="200" t="s">
        <v>143</v>
      </c>
      <c r="E253" s="201" t="s">
        <v>21</v>
      </c>
      <c r="F253" s="202" t="s">
        <v>478</v>
      </c>
      <c r="G253" s="199"/>
      <c r="H253" s="203">
        <v>164</v>
      </c>
      <c r="I253" s="204"/>
      <c r="J253" s="199"/>
      <c r="K253" s="199"/>
      <c r="L253" s="205"/>
      <c r="M253" s="206"/>
      <c r="N253" s="207"/>
      <c r="O253" s="207"/>
      <c r="P253" s="207"/>
      <c r="Q253" s="207"/>
      <c r="R253" s="207"/>
      <c r="S253" s="207"/>
      <c r="T253" s="208"/>
      <c r="AT253" s="209" t="s">
        <v>143</v>
      </c>
      <c r="AU253" s="209" t="s">
        <v>89</v>
      </c>
      <c r="AV253" s="13" t="s">
        <v>89</v>
      </c>
      <c r="AW253" s="13" t="s">
        <v>34</v>
      </c>
      <c r="AX253" s="13" t="s">
        <v>73</v>
      </c>
      <c r="AY253" s="209" t="s">
        <v>131</v>
      </c>
    </row>
    <row r="254" spans="1:65" s="16" customFormat="1" ht="11.25">
      <c r="B254" s="242"/>
      <c r="C254" s="243"/>
      <c r="D254" s="200" t="s">
        <v>143</v>
      </c>
      <c r="E254" s="244" t="s">
        <v>21</v>
      </c>
      <c r="F254" s="245" t="s">
        <v>320</v>
      </c>
      <c r="G254" s="243"/>
      <c r="H254" s="246">
        <v>164</v>
      </c>
      <c r="I254" s="247"/>
      <c r="J254" s="243"/>
      <c r="K254" s="243"/>
      <c r="L254" s="248"/>
      <c r="M254" s="249"/>
      <c r="N254" s="250"/>
      <c r="O254" s="250"/>
      <c r="P254" s="250"/>
      <c r="Q254" s="250"/>
      <c r="R254" s="250"/>
      <c r="S254" s="250"/>
      <c r="T254" s="251"/>
      <c r="AT254" s="252" t="s">
        <v>143</v>
      </c>
      <c r="AU254" s="252" t="s">
        <v>89</v>
      </c>
      <c r="AV254" s="16" t="s">
        <v>139</v>
      </c>
      <c r="AW254" s="16" t="s">
        <v>34</v>
      </c>
      <c r="AX254" s="16" t="s">
        <v>81</v>
      </c>
      <c r="AY254" s="252" t="s">
        <v>131</v>
      </c>
    </row>
    <row r="255" spans="1:65" s="2" customFormat="1" ht="21.75" customHeight="1">
      <c r="A255" s="36"/>
      <c r="B255" s="37"/>
      <c r="C255" s="180" t="s">
        <v>479</v>
      </c>
      <c r="D255" s="180" t="s">
        <v>134</v>
      </c>
      <c r="E255" s="181" t="s">
        <v>473</v>
      </c>
      <c r="F255" s="182" t="s">
        <v>480</v>
      </c>
      <c r="G255" s="183" t="s">
        <v>339</v>
      </c>
      <c r="H255" s="184">
        <v>16</v>
      </c>
      <c r="I255" s="185"/>
      <c r="J255" s="186">
        <f>ROUND(I255*H255,2)</f>
        <v>0</v>
      </c>
      <c r="K255" s="182" t="s">
        <v>171</v>
      </c>
      <c r="L255" s="41"/>
      <c r="M255" s="187" t="s">
        <v>21</v>
      </c>
      <c r="N255" s="188" t="s">
        <v>45</v>
      </c>
      <c r="O255" s="66"/>
      <c r="P255" s="189">
        <f>O255*H255</f>
        <v>0</v>
      </c>
      <c r="Q255" s="189">
        <v>0</v>
      </c>
      <c r="R255" s="189">
        <f>Q255*H255</f>
        <v>0</v>
      </c>
      <c r="S255" s="189">
        <v>0</v>
      </c>
      <c r="T255" s="190">
        <f>S255*H255</f>
        <v>0</v>
      </c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R255" s="191" t="s">
        <v>230</v>
      </c>
      <c r="AT255" s="191" t="s">
        <v>134</v>
      </c>
      <c r="AU255" s="191" t="s">
        <v>89</v>
      </c>
      <c r="AY255" s="19" t="s">
        <v>131</v>
      </c>
      <c r="BE255" s="192">
        <f>IF(N255="základní",J255,0)</f>
        <v>0</v>
      </c>
      <c r="BF255" s="192">
        <f>IF(N255="snížená",J255,0)</f>
        <v>0</v>
      </c>
      <c r="BG255" s="192">
        <f>IF(N255="zákl. přenesená",J255,0)</f>
        <v>0</v>
      </c>
      <c r="BH255" s="192">
        <f>IF(N255="sníž. přenesená",J255,0)</f>
        <v>0</v>
      </c>
      <c r="BI255" s="192">
        <f>IF(N255="nulová",J255,0)</f>
        <v>0</v>
      </c>
      <c r="BJ255" s="19" t="s">
        <v>89</v>
      </c>
      <c r="BK255" s="192">
        <f>ROUND(I255*H255,2)</f>
        <v>0</v>
      </c>
      <c r="BL255" s="19" t="s">
        <v>230</v>
      </c>
      <c r="BM255" s="191" t="s">
        <v>481</v>
      </c>
    </row>
    <row r="256" spans="1:65" s="13" customFormat="1" ht="11.25">
      <c r="B256" s="198"/>
      <c r="C256" s="199"/>
      <c r="D256" s="200" t="s">
        <v>143</v>
      </c>
      <c r="E256" s="201" t="s">
        <v>21</v>
      </c>
      <c r="F256" s="202" t="s">
        <v>482</v>
      </c>
      <c r="G256" s="199"/>
      <c r="H256" s="203">
        <v>16</v>
      </c>
      <c r="I256" s="204"/>
      <c r="J256" s="199"/>
      <c r="K256" s="199"/>
      <c r="L256" s="205"/>
      <c r="M256" s="206"/>
      <c r="N256" s="207"/>
      <c r="O256" s="207"/>
      <c r="P256" s="207"/>
      <c r="Q256" s="207"/>
      <c r="R256" s="207"/>
      <c r="S256" s="207"/>
      <c r="T256" s="208"/>
      <c r="AT256" s="209" t="s">
        <v>143</v>
      </c>
      <c r="AU256" s="209" t="s">
        <v>89</v>
      </c>
      <c r="AV256" s="13" t="s">
        <v>89</v>
      </c>
      <c r="AW256" s="13" t="s">
        <v>34</v>
      </c>
      <c r="AX256" s="13" t="s">
        <v>73</v>
      </c>
      <c r="AY256" s="209" t="s">
        <v>131</v>
      </c>
    </row>
    <row r="257" spans="1:65" s="16" customFormat="1" ht="11.25">
      <c r="B257" s="242"/>
      <c r="C257" s="243"/>
      <c r="D257" s="200" t="s">
        <v>143</v>
      </c>
      <c r="E257" s="244" t="s">
        <v>21</v>
      </c>
      <c r="F257" s="245" t="s">
        <v>320</v>
      </c>
      <c r="G257" s="243"/>
      <c r="H257" s="246">
        <v>16</v>
      </c>
      <c r="I257" s="247"/>
      <c r="J257" s="243"/>
      <c r="K257" s="243"/>
      <c r="L257" s="248"/>
      <c r="M257" s="249"/>
      <c r="N257" s="250"/>
      <c r="O257" s="250"/>
      <c r="P257" s="250"/>
      <c r="Q257" s="250"/>
      <c r="R257" s="250"/>
      <c r="S257" s="250"/>
      <c r="T257" s="251"/>
      <c r="AT257" s="252" t="s">
        <v>143</v>
      </c>
      <c r="AU257" s="252" t="s">
        <v>89</v>
      </c>
      <c r="AV257" s="16" t="s">
        <v>139</v>
      </c>
      <c r="AW257" s="16" t="s">
        <v>34</v>
      </c>
      <c r="AX257" s="16" t="s">
        <v>81</v>
      </c>
      <c r="AY257" s="252" t="s">
        <v>131</v>
      </c>
    </row>
    <row r="258" spans="1:65" s="2" customFormat="1" ht="24.2" customHeight="1">
      <c r="A258" s="36"/>
      <c r="B258" s="37"/>
      <c r="C258" s="180" t="s">
        <v>390</v>
      </c>
      <c r="D258" s="180" t="s">
        <v>134</v>
      </c>
      <c r="E258" s="181" t="s">
        <v>388</v>
      </c>
      <c r="F258" s="182" t="s">
        <v>483</v>
      </c>
      <c r="G258" s="183" t="s">
        <v>170</v>
      </c>
      <c r="H258" s="184">
        <v>45</v>
      </c>
      <c r="I258" s="185"/>
      <c r="J258" s="186">
        <f>ROUND(I258*H258,2)</f>
        <v>0</v>
      </c>
      <c r="K258" s="182" t="s">
        <v>171</v>
      </c>
      <c r="L258" s="41"/>
      <c r="M258" s="187" t="s">
        <v>21</v>
      </c>
      <c r="N258" s="188" t="s">
        <v>45</v>
      </c>
      <c r="O258" s="66"/>
      <c r="P258" s="189">
        <f>O258*H258</f>
        <v>0</v>
      </c>
      <c r="Q258" s="189">
        <v>0</v>
      </c>
      <c r="R258" s="189">
        <f>Q258*H258</f>
        <v>0</v>
      </c>
      <c r="S258" s="189">
        <v>0</v>
      </c>
      <c r="T258" s="190">
        <f>S258*H258</f>
        <v>0</v>
      </c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R258" s="191" t="s">
        <v>230</v>
      </c>
      <c r="AT258" s="191" t="s">
        <v>134</v>
      </c>
      <c r="AU258" s="191" t="s">
        <v>89</v>
      </c>
      <c r="AY258" s="19" t="s">
        <v>131</v>
      </c>
      <c r="BE258" s="192">
        <f>IF(N258="základní",J258,0)</f>
        <v>0</v>
      </c>
      <c r="BF258" s="192">
        <f>IF(N258="snížená",J258,0)</f>
        <v>0</v>
      </c>
      <c r="BG258" s="192">
        <f>IF(N258="zákl. přenesená",J258,0)</f>
        <v>0</v>
      </c>
      <c r="BH258" s="192">
        <f>IF(N258="sníž. přenesená",J258,0)</f>
        <v>0</v>
      </c>
      <c r="BI258" s="192">
        <f>IF(N258="nulová",J258,0)</f>
        <v>0</v>
      </c>
      <c r="BJ258" s="19" t="s">
        <v>89</v>
      </c>
      <c r="BK258" s="192">
        <f>ROUND(I258*H258,2)</f>
        <v>0</v>
      </c>
      <c r="BL258" s="19" t="s">
        <v>230</v>
      </c>
      <c r="BM258" s="191" t="s">
        <v>484</v>
      </c>
    </row>
    <row r="259" spans="1:65" s="13" customFormat="1" ht="11.25">
      <c r="B259" s="198"/>
      <c r="C259" s="199"/>
      <c r="D259" s="200" t="s">
        <v>143</v>
      </c>
      <c r="E259" s="201" t="s">
        <v>21</v>
      </c>
      <c r="F259" s="202" t="s">
        <v>485</v>
      </c>
      <c r="G259" s="199"/>
      <c r="H259" s="203">
        <v>45</v>
      </c>
      <c r="I259" s="204"/>
      <c r="J259" s="199"/>
      <c r="K259" s="199"/>
      <c r="L259" s="205"/>
      <c r="M259" s="206"/>
      <c r="N259" s="207"/>
      <c r="O259" s="207"/>
      <c r="P259" s="207"/>
      <c r="Q259" s="207"/>
      <c r="R259" s="207"/>
      <c r="S259" s="207"/>
      <c r="T259" s="208"/>
      <c r="AT259" s="209" t="s">
        <v>143</v>
      </c>
      <c r="AU259" s="209" t="s">
        <v>89</v>
      </c>
      <c r="AV259" s="13" t="s">
        <v>89</v>
      </c>
      <c r="AW259" s="13" t="s">
        <v>34</v>
      </c>
      <c r="AX259" s="13" t="s">
        <v>73</v>
      </c>
      <c r="AY259" s="209" t="s">
        <v>131</v>
      </c>
    </row>
    <row r="260" spans="1:65" s="16" customFormat="1" ht="11.25">
      <c r="B260" s="242"/>
      <c r="C260" s="243"/>
      <c r="D260" s="200" t="s">
        <v>143</v>
      </c>
      <c r="E260" s="244" t="s">
        <v>21</v>
      </c>
      <c r="F260" s="245" t="s">
        <v>320</v>
      </c>
      <c r="G260" s="243"/>
      <c r="H260" s="246">
        <v>45</v>
      </c>
      <c r="I260" s="247"/>
      <c r="J260" s="243"/>
      <c r="K260" s="243"/>
      <c r="L260" s="248"/>
      <c r="M260" s="249"/>
      <c r="N260" s="250"/>
      <c r="O260" s="250"/>
      <c r="P260" s="250"/>
      <c r="Q260" s="250"/>
      <c r="R260" s="250"/>
      <c r="S260" s="250"/>
      <c r="T260" s="251"/>
      <c r="AT260" s="252" t="s">
        <v>143</v>
      </c>
      <c r="AU260" s="252" t="s">
        <v>89</v>
      </c>
      <c r="AV260" s="16" t="s">
        <v>139</v>
      </c>
      <c r="AW260" s="16" t="s">
        <v>34</v>
      </c>
      <c r="AX260" s="16" t="s">
        <v>81</v>
      </c>
      <c r="AY260" s="252" t="s">
        <v>131</v>
      </c>
    </row>
    <row r="261" spans="1:65" s="2" customFormat="1" ht="24.2" customHeight="1">
      <c r="A261" s="36"/>
      <c r="B261" s="37"/>
      <c r="C261" s="180" t="s">
        <v>486</v>
      </c>
      <c r="D261" s="180" t="s">
        <v>134</v>
      </c>
      <c r="E261" s="181" t="s">
        <v>479</v>
      </c>
      <c r="F261" s="182" t="s">
        <v>487</v>
      </c>
      <c r="G261" s="183" t="s">
        <v>170</v>
      </c>
      <c r="H261" s="184">
        <v>16</v>
      </c>
      <c r="I261" s="185"/>
      <c r="J261" s="186">
        <f>ROUND(I261*H261,2)</f>
        <v>0</v>
      </c>
      <c r="K261" s="182" t="s">
        <v>171</v>
      </c>
      <c r="L261" s="41"/>
      <c r="M261" s="187" t="s">
        <v>21</v>
      </c>
      <c r="N261" s="188" t="s">
        <v>45</v>
      </c>
      <c r="O261" s="66"/>
      <c r="P261" s="189">
        <f>O261*H261</f>
        <v>0</v>
      </c>
      <c r="Q261" s="189">
        <v>0</v>
      </c>
      <c r="R261" s="189">
        <f>Q261*H261</f>
        <v>0</v>
      </c>
      <c r="S261" s="189">
        <v>0</v>
      </c>
      <c r="T261" s="190">
        <f>S261*H261</f>
        <v>0</v>
      </c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R261" s="191" t="s">
        <v>230</v>
      </c>
      <c r="AT261" s="191" t="s">
        <v>134</v>
      </c>
      <c r="AU261" s="191" t="s">
        <v>89</v>
      </c>
      <c r="AY261" s="19" t="s">
        <v>131</v>
      </c>
      <c r="BE261" s="192">
        <f>IF(N261="základní",J261,0)</f>
        <v>0</v>
      </c>
      <c r="BF261" s="192">
        <f>IF(N261="snížená",J261,0)</f>
        <v>0</v>
      </c>
      <c r="BG261" s="192">
        <f>IF(N261="zákl. přenesená",J261,0)</f>
        <v>0</v>
      </c>
      <c r="BH261" s="192">
        <f>IF(N261="sníž. přenesená",J261,0)</f>
        <v>0</v>
      </c>
      <c r="BI261" s="192">
        <f>IF(N261="nulová",J261,0)</f>
        <v>0</v>
      </c>
      <c r="BJ261" s="19" t="s">
        <v>89</v>
      </c>
      <c r="BK261" s="192">
        <f>ROUND(I261*H261,2)</f>
        <v>0</v>
      </c>
      <c r="BL261" s="19" t="s">
        <v>230</v>
      </c>
      <c r="BM261" s="191" t="s">
        <v>488</v>
      </c>
    </row>
    <row r="262" spans="1:65" s="13" customFormat="1" ht="11.25">
      <c r="B262" s="198"/>
      <c r="C262" s="199"/>
      <c r="D262" s="200" t="s">
        <v>143</v>
      </c>
      <c r="E262" s="201" t="s">
        <v>21</v>
      </c>
      <c r="F262" s="202" t="s">
        <v>482</v>
      </c>
      <c r="G262" s="199"/>
      <c r="H262" s="203">
        <v>16</v>
      </c>
      <c r="I262" s="204"/>
      <c r="J262" s="199"/>
      <c r="K262" s="199"/>
      <c r="L262" s="205"/>
      <c r="M262" s="206"/>
      <c r="N262" s="207"/>
      <c r="O262" s="207"/>
      <c r="P262" s="207"/>
      <c r="Q262" s="207"/>
      <c r="R262" s="207"/>
      <c r="S262" s="207"/>
      <c r="T262" s="208"/>
      <c r="AT262" s="209" t="s">
        <v>143</v>
      </c>
      <c r="AU262" s="209" t="s">
        <v>89</v>
      </c>
      <c r="AV262" s="13" t="s">
        <v>89</v>
      </c>
      <c r="AW262" s="13" t="s">
        <v>34</v>
      </c>
      <c r="AX262" s="13" t="s">
        <v>73</v>
      </c>
      <c r="AY262" s="209" t="s">
        <v>131</v>
      </c>
    </row>
    <row r="263" spans="1:65" s="16" customFormat="1" ht="11.25">
      <c r="B263" s="242"/>
      <c r="C263" s="243"/>
      <c r="D263" s="200" t="s">
        <v>143</v>
      </c>
      <c r="E263" s="244" t="s">
        <v>21</v>
      </c>
      <c r="F263" s="245" t="s">
        <v>320</v>
      </c>
      <c r="G263" s="243"/>
      <c r="H263" s="246">
        <v>16</v>
      </c>
      <c r="I263" s="247"/>
      <c r="J263" s="243"/>
      <c r="K263" s="243"/>
      <c r="L263" s="248"/>
      <c r="M263" s="249"/>
      <c r="N263" s="250"/>
      <c r="O263" s="250"/>
      <c r="P263" s="250"/>
      <c r="Q263" s="250"/>
      <c r="R263" s="250"/>
      <c r="S263" s="250"/>
      <c r="T263" s="251"/>
      <c r="AT263" s="252" t="s">
        <v>143</v>
      </c>
      <c r="AU263" s="252" t="s">
        <v>89</v>
      </c>
      <c r="AV263" s="16" t="s">
        <v>139</v>
      </c>
      <c r="AW263" s="16" t="s">
        <v>34</v>
      </c>
      <c r="AX263" s="16" t="s">
        <v>81</v>
      </c>
      <c r="AY263" s="252" t="s">
        <v>131</v>
      </c>
    </row>
    <row r="264" spans="1:65" s="12" customFormat="1" ht="22.9" customHeight="1">
      <c r="B264" s="164"/>
      <c r="C264" s="165"/>
      <c r="D264" s="166" t="s">
        <v>72</v>
      </c>
      <c r="E264" s="178" t="s">
        <v>489</v>
      </c>
      <c r="F264" s="178" t="s">
        <v>490</v>
      </c>
      <c r="G264" s="165"/>
      <c r="H264" s="165"/>
      <c r="I264" s="168"/>
      <c r="J264" s="179">
        <f>BK264</f>
        <v>0</v>
      </c>
      <c r="K264" s="165"/>
      <c r="L264" s="170"/>
      <c r="M264" s="171"/>
      <c r="N264" s="172"/>
      <c r="O264" s="172"/>
      <c r="P264" s="173">
        <f>SUM(P265:P273)</f>
        <v>0</v>
      </c>
      <c r="Q264" s="172"/>
      <c r="R264" s="173">
        <f>SUM(R265:R273)</f>
        <v>0</v>
      </c>
      <c r="S264" s="172"/>
      <c r="T264" s="174">
        <f>SUM(T265:T273)</f>
        <v>0</v>
      </c>
      <c r="AR264" s="175" t="s">
        <v>81</v>
      </c>
      <c r="AT264" s="176" t="s">
        <v>72</v>
      </c>
      <c r="AU264" s="176" t="s">
        <v>81</v>
      </c>
      <c r="AY264" s="175" t="s">
        <v>131</v>
      </c>
      <c r="BK264" s="177">
        <f>SUM(BK265:BK273)</f>
        <v>0</v>
      </c>
    </row>
    <row r="265" spans="1:65" s="2" customFormat="1" ht="16.5" customHeight="1">
      <c r="A265" s="36"/>
      <c r="B265" s="37"/>
      <c r="C265" s="180" t="s">
        <v>392</v>
      </c>
      <c r="D265" s="180" t="s">
        <v>134</v>
      </c>
      <c r="E265" s="181" t="s">
        <v>390</v>
      </c>
      <c r="F265" s="182" t="s">
        <v>491</v>
      </c>
      <c r="G265" s="183" t="s">
        <v>339</v>
      </c>
      <c r="H265" s="184">
        <v>315</v>
      </c>
      <c r="I265" s="185"/>
      <c r="J265" s="186">
        <f t="shared" ref="J265:J273" si="0">ROUND(I265*H265,2)</f>
        <v>0</v>
      </c>
      <c r="K265" s="182" t="s">
        <v>171</v>
      </c>
      <c r="L265" s="41"/>
      <c r="M265" s="187" t="s">
        <v>21</v>
      </c>
      <c r="N265" s="188" t="s">
        <v>45</v>
      </c>
      <c r="O265" s="66"/>
      <c r="P265" s="189">
        <f t="shared" ref="P265:P273" si="1">O265*H265</f>
        <v>0</v>
      </c>
      <c r="Q265" s="189">
        <v>0</v>
      </c>
      <c r="R265" s="189">
        <f t="shared" ref="R265:R273" si="2">Q265*H265</f>
        <v>0</v>
      </c>
      <c r="S265" s="189">
        <v>0</v>
      </c>
      <c r="T265" s="190">
        <f t="shared" ref="T265:T273" si="3">S265*H265</f>
        <v>0</v>
      </c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R265" s="191" t="s">
        <v>230</v>
      </c>
      <c r="AT265" s="191" t="s">
        <v>134</v>
      </c>
      <c r="AU265" s="191" t="s">
        <v>89</v>
      </c>
      <c r="AY265" s="19" t="s">
        <v>131</v>
      </c>
      <c r="BE265" s="192">
        <f t="shared" ref="BE265:BE273" si="4">IF(N265="základní",J265,0)</f>
        <v>0</v>
      </c>
      <c r="BF265" s="192">
        <f t="shared" ref="BF265:BF273" si="5">IF(N265="snížená",J265,0)</f>
        <v>0</v>
      </c>
      <c r="BG265" s="192">
        <f t="shared" ref="BG265:BG273" si="6">IF(N265="zákl. přenesená",J265,0)</f>
        <v>0</v>
      </c>
      <c r="BH265" s="192">
        <f t="shared" ref="BH265:BH273" si="7">IF(N265="sníž. přenesená",J265,0)</f>
        <v>0</v>
      </c>
      <c r="BI265" s="192">
        <f t="shared" ref="BI265:BI273" si="8">IF(N265="nulová",J265,0)</f>
        <v>0</v>
      </c>
      <c r="BJ265" s="19" t="s">
        <v>89</v>
      </c>
      <c r="BK265" s="192">
        <f t="shared" ref="BK265:BK273" si="9">ROUND(I265*H265,2)</f>
        <v>0</v>
      </c>
      <c r="BL265" s="19" t="s">
        <v>230</v>
      </c>
      <c r="BM265" s="191" t="s">
        <v>492</v>
      </c>
    </row>
    <row r="266" spans="1:65" s="2" customFormat="1" ht="16.5" customHeight="1">
      <c r="A266" s="36"/>
      <c r="B266" s="37"/>
      <c r="C266" s="180" t="s">
        <v>493</v>
      </c>
      <c r="D266" s="180" t="s">
        <v>134</v>
      </c>
      <c r="E266" s="181" t="s">
        <v>486</v>
      </c>
      <c r="F266" s="182" t="s">
        <v>494</v>
      </c>
      <c r="G266" s="183" t="s">
        <v>495</v>
      </c>
      <c r="H266" s="184">
        <v>1</v>
      </c>
      <c r="I266" s="185"/>
      <c r="J266" s="186">
        <f t="shared" si="0"/>
        <v>0</v>
      </c>
      <c r="K266" s="182" t="s">
        <v>171</v>
      </c>
      <c r="L266" s="41"/>
      <c r="M266" s="187" t="s">
        <v>21</v>
      </c>
      <c r="N266" s="188" t="s">
        <v>45</v>
      </c>
      <c r="O266" s="66"/>
      <c r="P266" s="189">
        <f t="shared" si="1"/>
        <v>0</v>
      </c>
      <c r="Q266" s="189">
        <v>0</v>
      </c>
      <c r="R266" s="189">
        <f t="shared" si="2"/>
        <v>0</v>
      </c>
      <c r="S266" s="189">
        <v>0</v>
      </c>
      <c r="T266" s="190">
        <f t="shared" si="3"/>
        <v>0</v>
      </c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R266" s="191" t="s">
        <v>230</v>
      </c>
      <c r="AT266" s="191" t="s">
        <v>134</v>
      </c>
      <c r="AU266" s="191" t="s">
        <v>89</v>
      </c>
      <c r="AY266" s="19" t="s">
        <v>131</v>
      </c>
      <c r="BE266" s="192">
        <f t="shared" si="4"/>
        <v>0</v>
      </c>
      <c r="BF266" s="192">
        <f t="shared" si="5"/>
        <v>0</v>
      </c>
      <c r="BG266" s="192">
        <f t="shared" si="6"/>
        <v>0</v>
      </c>
      <c r="BH266" s="192">
        <f t="shared" si="7"/>
        <v>0</v>
      </c>
      <c r="BI266" s="192">
        <f t="shared" si="8"/>
        <v>0</v>
      </c>
      <c r="BJ266" s="19" t="s">
        <v>89</v>
      </c>
      <c r="BK266" s="192">
        <f t="shared" si="9"/>
        <v>0</v>
      </c>
      <c r="BL266" s="19" t="s">
        <v>230</v>
      </c>
      <c r="BM266" s="191" t="s">
        <v>496</v>
      </c>
    </row>
    <row r="267" spans="1:65" s="2" customFormat="1" ht="16.5" customHeight="1">
      <c r="A267" s="36"/>
      <c r="B267" s="37"/>
      <c r="C267" s="180" t="s">
        <v>394</v>
      </c>
      <c r="D267" s="180" t="s">
        <v>134</v>
      </c>
      <c r="E267" s="181" t="s">
        <v>392</v>
      </c>
      <c r="F267" s="182" t="s">
        <v>497</v>
      </c>
      <c r="G267" s="183" t="s">
        <v>495</v>
      </c>
      <c r="H267" s="184">
        <v>1</v>
      </c>
      <c r="I267" s="185"/>
      <c r="J267" s="186">
        <f t="shared" si="0"/>
        <v>0</v>
      </c>
      <c r="K267" s="182" t="s">
        <v>171</v>
      </c>
      <c r="L267" s="41"/>
      <c r="M267" s="187" t="s">
        <v>21</v>
      </c>
      <c r="N267" s="188" t="s">
        <v>45</v>
      </c>
      <c r="O267" s="66"/>
      <c r="P267" s="189">
        <f t="shared" si="1"/>
        <v>0</v>
      </c>
      <c r="Q267" s="189">
        <v>0</v>
      </c>
      <c r="R267" s="189">
        <f t="shared" si="2"/>
        <v>0</v>
      </c>
      <c r="S267" s="189">
        <v>0</v>
      </c>
      <c r="T267" s="190">
        <f t="shared" si="3"/>
        <v>0</v>
      </c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R267" s="191" t="s">
        <v>230</v>
      </c>
      <c r="AT267" s="191" t="s">
        <v>134</v>
      </c>
      <c r="AU267" s="191" t="s">
        <v>89</v>
      </c>
      <c r="AY267" s="19" t="s">
        <v>131</v>
      </c>
      <c r="BE267" s="192">
        <f t="shared" si="4"/>
        <v>0</v>
      </c>
      <c r="BF267" s="192">
        <f t="shared" si="5"/>
        <v>0</v>
      </c>
      <c r="BG267" s="192">
        <f t="shared" si="6"/>
        <v>0</v>
      </c>
      <c r="BH267" s="192">
        <f t="shared" si="7"/>
        <v>0</v>
      </c>
      <c r="BI267" s="192">
        <f t="shared" si="8"/>
        <v>0</v>
      </c>
      <c r="BJ267" s="19" t="s">
        <v>89</v>
      </c>
      <c r="BK267" s="192">
        <f t="shared" si="9"/>
        <v>0</v>
      </c>
      <c r="BL267" s="19" t="s">
        <v>230</v>
      </c>
      <c r="BM267" s="191" t="s">
        <v>498</v>
      </c>
    </row>
    <row r="268" spans="1:65" s="2" customFormat="1" ht="16.5" customHeight="1">
      <c r="A268" s="36"/>
      <c r="B268" s="37"/>
      <c r="C268" s="180" t="s">
        <v>499</v>
      </c>
      <c r="D268" s="180" t="s">
        <v>134</v>
      </c>
      <c r="E268" s="181" t="s">
        <v>493</v>
      </c>
      <c r="F268" s="182" t="s">
        <v>500</v>
      </c>
      <c r="G268" s="183" t="s">
        <v>495</v>
      </c>
      <c r="H268" s="184">
        <v>1</v>
      </c>
      <c r="I268" s="185"/>
      <c r="J268" s="186">
        <f t="shared" si="0"/>
        <v>0</v>
      </c>
      <c r="K268" s="182" t="s">
        <v>171</v>
      </c>
      <c r="L268" s="41"/>
      <c r="M268" s="187" t="s">
        <v>21</v>
      </c>
      <c r="N268" s="188" t="s">
        <v>45</v>
      </c>
      <c r="O268" s="66"/>
      <c r="P268" s="189">
        <f t="shared" si="1"/>
        <v>0</v>
      </c>
      <c r="Q268" s="189">
        <v>0</v>
      </c>
      <c r="R268" s="189">
        <f t="shared" si="2"/>
        <v>0</v>
      </c>
      <c r="S268" s="189">
        <v>0</v>
      </c>
      <c r="T268" s="190">
        <f t="shared" si="3"/>
        <v>0</v>
      </c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R268" s="191" t="s">
        <v>230</v>
      </c>
      <c r="AT268" s="191" t="s">
        <v>134</v>
      </c>
      <c r="AU268" s="191" t="s">
        <v>89</v>
      </c>
      <c r="AY268" s="19" t="s">
        <v>131</v>
      </c>
      <c r="BE268" s="192">
        <f t="shared" si="4"/>
        <v>0</v>
      </c>
      <c r="BF268" s="192">
        <f t="shared" si="5"/>
        <v>0</v>
      </c>
      <c r="BG268" s="192">
        <f t="shared" si="6"/>
        <v>0</v>
      </c>
      <c r="BH268" s="192">
        <f t="shared" si="7"/>
        <v>0</v>
      </c>
      <c r="BI268" s="192">
        <f t="shared" si="8"/>
        <v>0</v>
      </c>
      <c r="BJ268" s="19" t="s">
        <v>89</v>
      </c>
      <c r="BK268" s="192">
        <f t="shared" si="9"/>
        <v>0</v>
      </c>
      <c r="BL268" s="19" t="s">
        <v>230</v>
      </c>
      <c r="BM268" s="191" t="s">
        <v>501</v>
      </c>
    </row>
    <row r="269" spans="1:65" s="2" customFormat="1" ht="16.5" customHeight="1">
      <c r="A269" s="36"/>
      <c r="B269" s="37"/>
      <c r="C269" s="180" t="s">
        <v>399</v>
      </c>
      <c r="D269" s="180" t="s">
        <v>134</v>
      </c>
      <c r="E269" s="181" t="s">
        <v>394</v>
      </c>
      <c r="F269" s="182" t="s">
        <v>502</v>
      </c>
      <c r="G269" s="183" t="s">
        <v>495</v>
      </c>
      <c r="H269" s="184">
        <v>1</v>
      </c>
      <c r="I269" s="185"/>
      <c r="J269" s="186">
        <f t="shared" si="0"/>
        <v>0</v>
      </c>
      <c r="K269" s="182" t="s">
        <v>171</v>
      </c>
      <c r="L269" s="41"/>
      <c r="M269" s="187" t="s">
        <v>21</v>
      </c>
      <c r="N269" s="188" t="s">
        <v>45</v>
      </c>
      <c r="O269" s="66"/>
      <c r="P269" s="189">
        <f t="shared" si="1"/>
        <v>0</v>
      </c>
      <c r="Q269" s="189">
        <v>0</v>
      </c>
      <c r="R269" s="189">
        <f t="shared" si="2"/>
        <v>0</v>
      </c>
      <c r="S269" s="189">
        <v>0</v>
      </c>
      <c r="T269" s="190">
        <f t="shared" si="3"/>
        <v>0</v>
      </c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R269" s="191" t="s">
        <v>230</v>
      </c>
      <c r="AT269" s="191" t="s">
        <v>134</v>
      </c>
      <c r="AU269" s="191" t="s">
        <v>89</v>
      </c>
      <c r="AY269" s="19" t="s">
        <v>131</v>
      </c>
      <c r="BE269" s="192">
        <f t="shared" si="4"/>
        <v>0</v>
      </c>
      <c r="BF269" s="192">
        <f t="shared" si="5"/>
        <v>0</v>
      </c>
      <c r="BG269" s="192">
        <f t="shared" si="6"/>
        <v>0</v>
      </c>
      <c r="BH269" s="192">
        <f t="shared" si="7"/>
        <v>0</v>
      </c>
      <c r="BI269" s="192">
        <f t="shared" si="8"/>
        <v>0</v>
      </c>
      <c r="BJ269" s="19" t="s">
        <v>89</v>
      </c>
      <c r="BK269" s="192">
        <f t="shared" si="9"/>
        <v>0</v>
      </c>
      <c r="BL269" s="19" t="s">
        <v>230</v>
      </c>
      <c r="BM269" s="191" t="s">
        <v>503</v>
      </c>
    </row>
    <row r="270" spans="1:65" s="2" customFormat="1" ht="16.5" customHeight="1">
      <c r="A270" s="36"/>
      <c r="B270" s="37"/>
      <c r="C270" s="180" t="s">
        <v>504</v>
      </c>
      <c r="D270" s="180" t="s">
        <v>134</v>
      </c>
      <c r="E270" s="181" t="s">
        <v>499</v>
      </c>
      <c r="F270" s="182" t="s">
        <v>505</v>
      </c>
      <c r="G270" s="183" t="s">
        <v>495</v>
      </c>
      <c r="H270" s="184">
        <v>1</v>
      </c>
      <c r="I270" s="185"/>
      <c r="J270" s="186">
        <f t="shared" si="0"/>
        <v>0</v>
      </c>
      <c r="K270" s="182" t="s">
        <v>171</v>
      </c>
      <c r="L270" s="41"/>
      <c r="M270" s="187" t="s">
        <v>21</v>
      </c>
      <c r="N270" s="188" t="s">
        <v>45</v>
      </c>
      <c r="O270" s="66"/>
      <c r="P270" s="189">
        <f t="shared" si="1"/>
        <v>0</v>
      </c>
      <c r="Q270" s="189">
        <v>0</v>
      </c>
      <c r="R270" s="189">
        <f t="shared" si="2"/>
        <v>0</v>
      </c>
      <c r="S270" s="189">
        <v>0</v>
      </c>
      <c r="T270" s="190">
        <f t="shared" si="3"/>
        <v>0</v>
      </c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R270" s="191" t="s">
        <v>230</v>
      </c>
      <c r="AT270" s="191" t="s">
        <v>134</v>
      </c>
      <c r="AU270" s="191" t="s">
        <v>89</v>
      </c>
      <c r="AY270" s="19" t="s">
        <v>131</v>
      </c>
      <c r="BE270" s="192">
        <f t="shared" si="4"/>
        <v>0</v>
      </c>
      <c r="BF270" s="192">
        <f t="shared" si="5"/>
        <v>0</v>
      </c>
      <c r="BG270" s="192">
        <f t="shared" si="6"/>
        <v>0</v>
      </c>
      <c r="BH270" s="192">
        <f t="shared" si="7"/>
        <v>0</v>
      </c>
      <c r="BI270" s="192">
        <f t="shared" si="8"/>
        <v>0</v>
      </c>
      <c r="BJ270" s="19" t="s">
        <v>89</v>
      </c>
      <c r="BK270" s="192">
        <f t="shared" si="9"/>
        <v>0</v>
      </c>
      <c r="BL270" s="19" t="s">
        <v>230</v>
      </c>
      <c r="BM270" s="191" t="s">
        <v>506</v>
      </c>
    </row>
    <row r="271" spans="1:65" s="2" customFormat="1" ht="16.5" customHeight="1">
      <c r="A271" s="36"/>
      <c r="B271" s="37"/>
      <c r="C271" s="180" t="s">
        <v>402</v>
      </c>
      <c r="D271" s="180" t="s">
        <v>134</v>
      </c>
      <c r="E271" s="181" t="s">
        <v>399</v>
      </c>
      <c r="F271" s="182" t="s">
        <v>507</v>
      </c>
      <c r="G271" s="183" t="s">
        <v>495</v>
      </c>
      <c r="H271" s="184">
        <v>1</v>
      </c>
      <c r="I271" s="185"/>
      <c r="J271" s="186">
        <f t="shared" si="0"/>
        <v>0</v>
      </c>
      <c r="K271" s="182" t="s">
        <v>171</v>
      </c>
      <c r="L271" s="41"/>
      <c r="M271" s="187" t="s">
        <v>21</v>
      </c>
      <c r="N271" s="188" t="s">
        <v>45</v>
      </c>
      <c r="O271" s="66"/>
      <c r="P271" s="189">
        <f t="shared" si="1"/>
        <v>0</v>
      </c>
      <c r="Q271" s="189">
        <v>0</v>
      </c>
      <c r="R271" s="189">
        <f t="shared" si="2"/>
        <v>0</v>
      </c>
      <c r="S271" s="189">
        <v>0</v>
      </c>
      <c r="T271" s="190">
        <f t="shared" si="3"/>
        <v>0</v>
      </c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R271" s="191" t="s">
        <v>230</v>
      </c>
      <c r="AT271" s="191" t="s">
        <v>134</v>
      </c>
      <c r="AU271" s="191" t="s">
        <v>89</v>
      </c>
      <c r="AY271" s="19" t="s">
        <v>131</v>
      </c>
      <c r="BE271" s="192">
        <f t="shared" si="4"/>
        <v>0</v>
      </c>
      <c r="BF271" s="192">
        <f t="shared" si="5"/>
        <v>0</v>
      </c>
      <c r="BG271" s="192">
        <f t="shared" si="6"/>
        <v>0</v>
      </c>
      <c r="BH271" s="192">
        <f t="shared" si="7"/>
        <v>0</v>
      </c>
      <c r="BI271" s="192">
        <f t="shared" si="8"/>
        <v>0</v>
      </c>
      <c r="BJ271" s="19" t="s">
        <v>89</v>
      </c>
      <c r="BK271" s="192">
        <f t="shared" si="9"/>
        <v>0</v>
      </c>
      <c r="BL271" s="19" t="s">
        <v>230</v>
      </c>
      <c r="BM271" s="191" t="s">
        <v>508</v>
      </c>
    </row>
    <row r="272" spans="1:65" s="2" customFormat="1" ht="16.5" customHeight="1">
      <c r="A272" s="36"/>
      <c r="B272" s="37"/>
      <c r="C272" s="180" t="s">
        <v>509</v>
      </c>
      <c r="D272" s="180" t="s">
        <v>134</v>
      </c>
      <c r="E272" s="181" t="s">
        <v>402</v>
      </c>
      <c r="F272" s="182" t="s">
        <v>510</v>
      </c>
      <c r="G272" s="183" t="s">
        <v>495</v>
      </c>
      <c r="H272" s="184">
        <v>1</v>
      </c>
      <c r="I272" s="185"/>
      <c r="J272" s="186">
        <f t="shared" si="0"/>
        <v>0</v>
      </c>
      <c r="K272" s="182" t="s">
        <v>171</v>
      </c>
      <c r="L272" s="41"/>
      <c r="M272" s="187" t="s">
        <v>21</v>
      </c>
      <c r="N272" s="188" t="s">
        <v>45</v>
      </c>
      <c r="O272" s="66"/>
      <c r="P272" s="189">
        <f t="shared" si="1"/>
        <v>0</v>
      </c>
      <c r="Q272" s="189">
        <v>0</v>
      </c>
      <c r="R272" s="189">
        <f t="shared" si="2"/>
        <v>0</v>
      </c>
      <c r="S272" s="189">
        <v>0</v>
      </c>
      <c r="T272" s="190">
        <f t="shared" si="3"/>
        <v>0</v>
      </c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R272" s="191" t="s">
        <v>230</v>
      </c>
      <c r="AT272" s="191" t="s">
        <v>134</v>
      </c>
      <c r="AU272" s="191" t="s">
        <v>89</v>
      </c>
      <c r="AY272" s="19" t="s">
        <v>131</v>
      </c>
      <c r="BE272" s="192">
        <f t="shared" si="4"/>
        <v>0</v>
      </c>
      <c r="BF272" s="192">
        <f t="shared" si="5"/>
        <v>0</v>
      </c>
      <c r="BG272" s="192">
        <f t="shared" si="6"/>
        <v>0</v>
      </c>
      <c r="BH272" s="192">
        <f t="shared" si="7"/>
        <v>0</v>
      </c>
      <c r="BI272" s="192">
        <f t="shared" si="8"/>
        <v>0</v>
      </c>
      <c r="BJ272" s="19" t="s">
        <v>89</v>
      </c>
      <c r="BK272" s="192">
        <f t="shared" si="9"/>
        <v>0</v>
      </c>
      <c r="BL272" s="19" t="s">
        <v>230</v>
      </c>
      <c r="BM272" s="191" t="s">
        <v>511</v>
      </c>
    </row>
    <row r="273" spans="1:65" s="2" customFormat="1" ht="16.5" customHeight="1">
      <c r="A273" s="36"/>
      <c r="B273" s="37"/>
      <c r="C273" s="180" t="s">
        <v>406</v>
      </c>
      <c r="D273" s="180" t="s">
        <v>134</v>
      </c>
      <c r="E273" s="181" t="s">
        <v>509</v>
      </c>
      <c r="F273" s="182" t="s">
        <v>512</v>
      </c>
      <c r="G273" s="183" t="s">
        <v>495</v>
      </c>
      <c r="H273" s="184">
        <v>1</v>
      </c>
      <c r="I273" s="185"/>
      <c r="J273" s="186">
        <f t="shared" si="0"/>
        <v>0</v>
      </c>
      <c r="K273" s="182" t="s">
        <v>171</v>
      </c>
      <c r="L273" s="41"/>
      <c r="M273" s="256" t="s">
        <v>21</v>
      </c>
      <c r="N273" s="257" t="s">
        <v>45</v>
      </c>
      <c r="O273" s="258"/>
      <c r="P273" s="259">
        <f t="shared" si="1"/>
        <v>0</v>
      </c>
      <c r="Q273" s="259">
        <v>0</v>
      </c>
      <c r="R273" s="259">
        <f t="shared" si="2"/>
        <v>0</v>
      </c>
      <c r="S273" s="259">
        <v>0</v>
      </c>
      <c r="T273" s="260">
        <f t="shared" si="3"/>
        <v>0</v>
      </c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R273" s="191" t="s">
        <v>230</v>
      </c>
      <c r="AT273" s="191" t="s">
        <v>134</v>
      </c>
      <c r="AU273" s="191" t="s">
        <v>89</v>
      </c>
      <c r="AY273" s="19" t="s">
        <v>131</v>
      </c>
      <c r="BE273" s="192">
        <f t="shared" si="4"/>
        <v>0</v>
      </c>
      <c r="BF273" s="192">
        <f t="shared" si="5"/>
        <v>0</v>
      </c>
      <c r="BG273" s="192">
        <f t="shared" si="6"/>
        <v>0</v>
      </c>
      <c r="BH273" s="192">
        <f t="shared" si="7"/>
        <v>0</v>
      </c>
      <c r="BI273" s="192">
        <f t="shared" si="8"/>
        <v>0</v>
      </c>
      <c r="BJ273" s="19" t="s">
        <v>89</v>
      </c>
      <c r="BK273" s="192">
        <f t="shared" si="9"/>
        <v>0</v>
      </c>
      <c r="BL273" s="19" t="s">
        <v>230</v>
      </c>
      <c r="BM273" s="191" t="s">
        <v>513</v>
      </c>
    </row>
    <row r="274" spans="1:65" s="2" customFormat="1" ht="6.95" customHeight="1">
      <c r="A274" s="36"/>
      <c r="B274" s="49"/>
      <c r="C274" s="50"/>
      <c r="D274" s="50"/>
      <c r="E274" s="50"/>
      <c r="F274" s="50"/>
      <c r="G274" s="50"/>
      <c r="H274" s="50"/>
      <c r="I274" s="50"/>
      <c r="J274" s="50"/>
      <c r="K274" s="50"/>
      <c r="L274" s="41"/>
      <c r="M274" s="36"/>
      <c r="O274" s="36"/>
      <c r="P274" s="36"/>
      <c r="Q274" s="36"/>
      <c r="R274" s="36"/>
      <c r="S274" s="36"/>
      <c r="T274" s="36"/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</row>
  </sheetData>
  <sheetProtection algorithmName="SHA-512" hashValue="0Ciyj7C2aMDOD3Gx4ftmqjbYIgcpKVKfZQqq3nsgwTEUEvgo2MbRisPDfb6h/YI1X+ZGOOQCLzdmRA4/2BFkJA==" saltValue="FELF+JoIkwGh8OijxVLcxe80f8u3ts/h82pPhmUke6obKf6pxMVt0CsajS5EgUcn2RTYkEnXX7PMks+BkuI0DA==" spinCount="100000" sheet="1" objects="1" scenarios="1" formatColumns="0" formatRows="0" autoFilter="0"/>
  <autoFilter ref="C88:K273"/>
  <mergeCells count="12">
    <mergeCell ref="E81:H81"/>
    <mergeCell ref="L2:V2"/>
    <mergeCell ref="E50:H50"/>
    <mergeCell ref="E52:H52"/>
    <mergeCell ref="E54:H54"/>
    <mergeCell ref="E77:H77"/>
    <mergeCell ref="E79:H7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07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88"/>
      <c r="M2" s="388"/>
      <c r="N2" s="388"/>
      <c r="O2" s="388"/>
      <c r="P2" s="388"/>
      <c r="Q2" s="388"/>
      <c r="R2" s="388"/>
      <c r="S2" s="388"/>
      <c r="T2" s="388"/>
      <c r="U2" s="388"/>
      <c r="V2" s="388"/>
      <c r="AT2" s="19" t="s">
        <v>93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81</v>
      </c>
    </row>
    <row r="4" spans="1:46" s="1" customFormat="1" ht="24.95" customHeight="1">
      <c r="B4" s="22"/>
      <c r="D4" s="112" t="s">
        <v>98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89" t="str">
        <f>'Rekapitulace stavby'!K6</f>
        <v>Senior C Otrokovice-modernizace EPS dle platné legislativy</v>
      </c>
      <c r="F7" s="390"/>
      <c r="G7" s="390"/>
      <c r="H7" s="390"/>
      <c r="L7" s="22"/>
    </row>
    <row r="8" spans="1:46" s="1" customFormat="1" ht="12" customHeight="1">
      <c r="B8" s="22"/>
      <c r="D8" s="114" t="s">
        <v>99</v>
      </c>
      <c r="L8" s="22"/>
    </row>
    <row r="9" spans="1:46" s="2" customFormat="1" ht="16.5" customHeight="1">
      <c r="A9" s="36"/>
      <c r="B9" s="41"/>
      <c r="C9" s="36"/>
      <c r="D9" s="36"/>
      <c r="E9" s="389" t="s">
        <v>326</v>
      </c>
      <c r="F9" s="392"/>
      <c r="G9" s="392"/>
      <c r="H9" s="392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4" t="s">
        <v>327</v>
      </c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391" t="s">
        <v>514</v>
      </c>
      <c r="F11" s="392"/>
      <c r="G11" s="392"/>
      <c r="H11" s="392"/>
      <c r="I11" s="36"/>
      <c r="J11" s="36"/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4" t="s">
        <v>18</v>
      </c>
      <c r="E13" s="36"/>
      <c r="F13" s="105" t="s">
        <v>21</v>
      </c>
      <c r="G13" s="36"/>
      <c r="H13" s="36"/>
      <c r="I13" s="114" t="s">
        <v>20</v>
      </c>
      <c r="J13" s="105" t="s">
        <v>21</v>
      </c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22</v>
      </c>
      <c r="E14" s="36"/>
      <c r="F14" s="105" t="s">
        <v>23</v>
      </c>
      <c r="G14" s="36"/>
      <c r="H14" s="36"/>
      <c r="I14" s="114" t="s">
        <v>24</v>
      </c>
      <c r="J14" s="116" t="str">
        <f>'Rekapitulace stavby'!AN8</f>
        <v>8. 8. 2023</v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4" t="s">
        <v>26</v>
      </c>
      <c r="E16" s="36"/>
      <c r="F16" s="36"/>
      <c r="G16" s="36"/>
      <c r="H16" s="36"/>
      <c r="I16" s="114" t="s">
        <v>27</v>
      </c>
      <c r="J16" s="105" t="s">
        <v>21</v>
      </c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">
        <v>28</v>
      </c>
      <c r="F17" s="36"/>
      <c r="G17" s="36"/>
      <c r="H17" s="36"/>
      <c r="I17" s="114" t="s">
        <v>29</v>
      </c>
      <c r="J17" s="105" t="s">
        <v>21</v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4" t="s">
        <v>30</v>
      </c>
      <c r="E19" s="36"/>
      <c r="F19" s="36"/>
      <c r="G19" s="36"/>
      <c r="H19" s="36"/>
      <c r="I19" s="114" t="s">
        <v>27</v>
      </c>
      <c r="J19" s="32" t="str">
        <f>'Rekapitulace stavby'!AN13</f>
        <v>Vyplň údaj</v>
      </c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393" t="str">
        <f>'Rekapitulace stavby'!E14</f>
        <v>Vyplň údaj</v>
      </c>
      <c r="F20" s="394"/>
      <c r="G20" s="394"/>
      <c r="H20" s="394"/>
      <c r="I20" s="114" t="s">
        <v>29</v>
      </c>
      <c r="J20" s="32" t="str">
        <f>'Rekapitulace stavby'!AN14</f>
        <v>Vyplň údaj</v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4" t="s">
        <v>32</v>
      </c>
      <c r="E22" s="36"/>
      <c r="F22" s="36"/>
      <c r="G22" s="36"/>
      <c r="H22" s="36"/>
      <c r="I22" s="114" t="s">
        <v>27</v>
      </c>
      <c r="J22" s="105" t="s">
        <v>21</v>
      </c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">
        <v>33</v>
      </c>
      <c r="F23" s="36"/>
      <c r="G23" s="36"/>
      <c r="H23" s="36"/>
      <c r="I23" s="114" t="s">
        <v>29</v>
      </c>
      <c r="J23" s="105" t="s">
        <v>21</v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4" t="s">
        <v>35</v>
      </c>
      <c r="E25" s="36"/>
      <c r="F25" s="36"/>
      <c r="G25" s="36"/>
      <c r="H25" s="36"/>
      <c r="I25" s="114" t="s">
        <v>27</v>
      </c>
      <c r="J25" s="105" t="s">
        <v>21</v>
      </c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">
        <v>36</v>
      </c>
      <c r="F26" s="36"/>
      <c r="G26" s="36"/>
      <c r="H26" s="36"/>
      <c r="I26" s="114" t="s">
        <v>29</v>
      </c>
      <c r="J26" s="105" t="s">
        <v>21</v>
      </c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5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4" t="s">
        <v>37</v>
      </c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408" customHeight="1">
      <c r="A29" s="117"/>
      <c r="B29" s="118"/>
      <c r="C29" s="117"/>
      <c r="D29" s="117"/>
      <c r="E29" s="399" t="s">
        <v>329</v>
      </c>
      <c r="F29" s="399"/>
      <c r="G29" s="399"/>
      <c r="H29" s="399"/>
      <c r="I29" s="117"/>
      <c r="J29" s="117"/>
      <c r="K29" s="117"/>
      <c r="L29" s="119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1" t="s">
        <v>39</v>
      </c>
      <c r="E32" s="36"/>
      <c r="F32" s="36"/>
      <c r="G32" s="36"/>
      <c r="H32" s="36"/>
      <c r="I32" s="36"/>
      <c r="J32" s="122">
        <f>ROUND(J89, 2)</f>
        <v>0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0"/>
      <c r="E33" s="120"/>
      <c r="F33" s="120"/>
      <c r="G33" s="120"/>
      <c r="H33" s="120"/>
      <c r="I33" s="120"/>
      <c r="J33" s="120"/>
      <c r="K33" s="120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3" t="s">
        <v>41</v>
      </c>
      <c r="G34" s="36"/>
      <c r="H34" s="36"/>
      <c r="I34" s="123" t="s">
        <v>40</v>
      </c>
      <c r="J34" s="123" t="s">
        <v>42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4" t="s">
        <v>43</v>
      </c>
      <c r="E35" s="114" t="s">
        <v>44</v>
      </c>
      <c r="F35" s="125">
        <f>ROUND((SUM(BE89:BE206)),  2)</f>
        <v>0</v>
      </c>
      <c r="G35" s="36"/>
      <c r="H35" s="36"/>
      <c r="I35" s="126">
        <v>0.21</v>
      </c>
      <c r="J35" s="125">
        <f>ROUND(((SUM(BE89:BE206))*I35),  2)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4" t="s">
        <v>45</v>
      </c>
      <c r="F36" s="125">
        <f>ROUND((SUM(BF89:BF206)),  2)</f>
        <v>0</v>
      </c>
      <c r="G36" s="36"/>
      <c r="H36" s="36"/>
      <c r="I36" s="126">
        <v>0.15</v>
      </c>
      <c r="J36" s="125">
        <f>ROUND(((SUM(BF89:BF206))*I36),  2)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46</v>
      </c>
      <c r="F37" s="125">
        <f>ROUND((SUM(BG89:BG206)),  2)</f>
        <v>0</v>
      </c>
      <c r="G37" s="36"/>
      <c r="H37" s="36"/>
      <c r="I37" s="126">
        <v>0.21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4" t="s">
        <v>47</v>
      </c>
      <c r="F38" s="125">
        <f>ROUND((SUM(BH89:BH206)),  2)</f>
        <v>0</v>
      </c>
      <c r="G38" s="36"/>
      <c r="H38" s="36"/>
      <c r="I38" s="126">
        <v>0.15</v>
      </c>
      <c r="J38" s="125">
        <f>0</f>
        <v>0</v>
      </c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4" t="s">
        <v>48</v>
      </c>
      <c r="F39" s="125">
        <f>ROUND((SUM(BI89:BI206)),  2)</f>
        <v>0</v>
      </c>
      <c r="G39" s="36"/>
      <c r="H39" s="36"/>
      <c r="I39" s="126">
        <v>0</v>
      </c>
      <c r="J39" s="125">
        <f>0</f>
        <v>0</v>
      </c>
      <c r="K39" s="36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7"/>
      <c r="D41" s="128" t="s">
        <v>49</v>
      </c>
      <c r="E41" s="129"/>
      <c r="F41" s="129"/>
      <c r="G41" s="130" t="s">
        <v>50</v>
      </c>
      <c r="H41" s="131" t="s">
        <v>51</v>
      </c>
      <c r="I41" s="129"/>
      <c r="J41" s="132">
        <f>SUM(J32:J39)</f>
        <v>0</v>
      </c>
      <c r="K41" s="133"/>
      <c r="L41" s="115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4"/>
      <c r="C42" s="135"/>
      <c r="D42" s="135"/>
      <c r="E42" s="135"/>
      <c r="F42" s="135"/>
      <c r="G42" s="135"/>
      <c r="H42" s="135"/>
      <c r="I42" s="135"/>
      <c r="J42" s="135"/>
      <c r="K42" s="135"/>
      <c r="L42" s="115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6"/>
      <c r="C46" s="137"/>
      <c r="D46" s="137"/>
      <c r="E46" s="137"/>
      <c r="F46" s="137"/>
      <c r="G46" s="137"/>
      <c r="H46" s="137"/>
      <c r="I46" s="137"/>
      <c r="J46" s="137"/>
      <c r="K46" s="137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103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96" t="str">
        <f>E7</f>
        <v>Senior C Otrokovice-modernizace EPS dle platné legislativy</v>
      </c>
      <c r="F50" s="397"/>
      <c r="G50" s="397"/>
      <c r="H50" s="397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99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396" t="s">
        <v>326</v>
      </c>
      <c r="F52" s="398"/>
      <c r="G52" s="398"/>
      <c r="H52" s="398"/>
      <c r="I52" s="38"/>
      <c r="J52" s="38"/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327</v>
      </c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45" t="str">
        <f>E11</f>
        <v>2023/PS/01-14-2 - D.1.4.2-Domácí rozhlas s nuceným poslechem</v>
      </c>
      <c r="F54" s="398"/>
      <c r="G54" s="398"/>
      <c r="H54" s="398"/>
      <c r="I54" s="38"/>
      <c r="J54" s="38"/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22</v>
      </c>
      <c r="D56" s="38"/>
      <c r="E56" s="38"/>
      <c r="F56" s="29" t="str">
        <f>F14</f>
        <v xml:space="preserve"> </v>
      </c>
      <c r="G56" s="38"/>
      <c r="H56" s="38"/>
      <c r="I56" s="31" t="s">
        <v>24</v>
      </c>
      <c r="J56" s="61" t="str">
        <f>IF(J14="","",J14)</f>
        <v>8. 8. 2023</v>
      </c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25.7" customHeight="1">
      <c r="A58" s="36"/>
      <c r="B58" s="37"/>
      <c r="C58" s="31" t="s">
        <v>26</v>
      </c>
      <c r="D58" s="38"/>
      <c r="E58" s="38"/>
      <c r="F58" s="29" t="str">
        <f>E17</f>
        <v>Město Otrokovice</v>
      </c>
      <c r="G58" s="38"/>
      <c r="H58" s="38"/>
      <c r="I58" s="31" t="s">
        <v>32</v>
      </c>
      <c r="J58" s="34" t="str">
        <f>E23</f>
        <v>POLSON SECURITY, s.r.o.</v>
      </c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30</v>
      </c>
      <c r="D59" s="38"/>
      <c r="E59" s="38"/>
      <c r="F59" s="29" t="str">
        <f>IF(E20="","",E20)</f>
        <v>Vyplň údaj</v>
      </c>
      <c r="G59" s="38"/>
      <c r="H59" s="38"/>
      <c r="I59" s="31" t="s">
        <v>35</v>
      </c>
      <c r="J59" s="34" t="str">
        <f>E26</f>
        <v>Ing.D.Polášek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8" t="s">
        <v>104</v>
      </c>
      <c r="D61" s="139"/>
      <c r="E61" s="139"/>
      <c r="F61" s="139"/>
      <c r="G61" s="139"/>
      <c r="H61" s="139"/>
      <c r="I61" s="139"/>
      <c r="J61" s="140" t="s">
        <v>105</v>
      </c>
      <c r="K61" s="139"/>
      <c r="L61" s="11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1" t="s">
        <v>71</v>
      </c>
      <c r="D63" s="38"/>
      <c r="E63" s="38"/>
      <c r="F63" s="38"/>
      <c r="G63" s="38"/>
      <c r="H63" s="38"/>
      <c r="I63" s="38"/>
      <c r="J63" s="79">
        <f>J89</f>
        <v>0</v>
      </c>
      <c r="K63" s="38"/>
      <c r="L63" s="11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106</v>
      </c>
    </row>
    <row r="64" spans="1:47" s="9" customFormat="1" ht="24.95" customHeight="1">
      <c r="B64" s="142"/>
      <c r="C64" s="143"/>
      <c r="D64" s="144" t="s">
        <v>515</v>
      </c>
      <c r="E64" s="145"/>
      <c r="F64" s="145"/>
      <c r="G64" s="145"/>
      <c r="H64" s="145"/>
      <c r="I64" s="145"/>
      <c r="J64" s="146">
        <f>J90</f>
        <v>0</v>
      </c>
      <c r="K64" s="143"/>
      <c r="L64" s="147"/>
    </row>
    <row r="65" spans="1:31" s="10" customFormat="1" ht="19.899999999999999" customHeight="1">
      <c r="B65" s="148"/>
      <c r="C65" s="99"/>
      <c r="D65" s="149" t="s">
        <v>331</v>
      </c>
      <c r="E65" s="150"/>
      <c r="F65" s="150"/>
      <c r="G65" s="150"/>
      <c r="H65" s="150"/>
      <c r="I65" s="150"/>
      <c r="J65" s="151">
        <f>J91</f>
        <v>0</v>
      </c>
      <c r="K65" s="99"/>
      <c r="L65" s="152"/>
    </row>
    <row r="66" spans="1:31" s="10" customFormat="1" ht="19.899999999999999" customHeight="1">
      <c r="B66" s="148"/>
      <c r="C66" s="99"/>
      <c r="D66" s="149" t="s">
        <v>332</v>
      </c>
      <c r="E66" s="150"/>
      <c r="F66" s="150"/>
      <c r="G66" s="150"/>
      <c r="H66" s="150"/>
      <c r="I66" s="150"/>
      <c r="J66" s="151">
        <f>J155</f>
        <v>0</v>
      </c>
      <c r="K66" s="99"/>
      <c r="L66" s="152"/>
    </row>
    <row r="67" spans="1:31" s="10" customFormat="1" ht="19.899999999999999" customHeight="1">
      <c r="B67" s="148"/>
      <c r="C67" s="99"/>
      <c r="D67" s="149" t="s">
        <v>333</v>
      </c>
      <c r="E67" s="150"/>
      <c r="F67" s="150"/>
      <c r="G67" s="150"/>
      <c r="H67" s="150"/>
      <c r="I67" s="150"/>
      <c r="J67" s="151">
        <f>J201</f>
        <v>0</v>
      </c>
      <c r="K67" s="99"/>
      <c r="L67" s="152"/>
    </row>
    <row r="68" spans="1:31" s="2" customFormat="1" ht="21.75" customHeight="1">
      <c r="A68" s="36"/>
      <c r="B68" s="37"/>
      <c r="C68" s="38"/>
      <c r="D68" s="38"/>
      <c r="E68" s="38"/>
      <c r="F68" s="38"/>
      <c r="G68" s="38"/>
      <c r="H68" s="38"/>
      <c r="I68" s="38"/>
      <c r="J68" s="38"/>
      <c r="K68" s="38"/>
      <c r="L68" s="115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pans="1:31" s="2" customFormat="1" ht="6.95" customHeight="1">
      <c r="A69" s="36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115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3" spans="1:31" s="2" customFormat="1" ht="6.95" customHeight="1">
      <c r="A73" s="36"/>
      <c r="B73" s="51"/>
      <c r="C73" s="52"/>
      <c r="D73" s="52"/>
      <c r="E73" s="52"/>
      <c r="F73" s="52"/>
      <c r="G73" s="52"/>
      <c r="H73" s="52"/>
      <c r="I73" s="52"/>
      <c r="J73" s="52"/>
      <c r="K73" s="52"/>
      <c r="L73" s="115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24.95" customHeight="1">
      <c r="A74" s="36"/>
      <c r="B74" s="37"/>
      <c r="C74" s="25" t="s">
        <v>116</v>
      </c>
      <c r="D74" s="38"/>
      <c r="E74" s="38"/>
      <c r="F74" s="38"/>
      <c r="G74" s="38"/>
      <c r="H74" s="38"/>
      <c r="I74" s="38"/>
      <c r="J74" s="38"/>
      <c r="K74" s="38"/>
      <c r="L74" s="115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6.95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115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12" customHeight="1">
      <c r="A76" s="36"/>
      <c r="B76" s="37"/>
      <c r="C76" s="31" t="s">
        <v>16</v>
      </c>
      <c r="D76" s="38"/>
      <c r="E76" s="38"/>
      <c r="F76" s="38"/>
      <c r="G76" s="38"/>
      <c r="H76" s="38"/>
      <c r="I76" s="38"/>
      <c r="J76" s="38"/>
      <c r="K76" s="38"/>
      <c r="L76" s="115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6.5" customHeight="1">
      <c r="A77" s="36"/>
      <c r="B77" s="37"/>
      <c r="C77" s="38"/>
      <c r="D77" s="38"/>
      <c r="E77" s="396" t="str">
        <f>E7</f>
        <v>Senior C Otrokovice-modernizace EPS dle platné legislativy</v>
      </c>
      <c r="F77" s="397"/>
      <c r="G77" s="397"/>
      <c r="H77" s="397"/>
      <c r="I77" s="38"/>
      <c r="J77" s="38"/>
      <c r="K77" s="38"/>
      <c r="L77" s="11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1" customFormat="1" ht="12" customHeight="1">
      <c r="B78" s="23"/>
      <c r="C78" s="31" t="s">
        <v>99</v>
      </c>
      <c r="D78" s="24"/>
      <c r="E78" s="24"/>
      <c r="F78" s="24"/>
      <c r="G78" s="24"/>
      <c r="H78" s="24"/>
      <c r="I78" s="24"/>
      <c r="J78" s="24"/>
      <c r="K78" s="24"/>
      <c r="L78" s="22"/>
    </row>
    <row r="79" spans="1:31" s="2" customFormat="1" ht="16.5" customHeight="1">
      <c r="A79" s="36"/>
      <c r="B79" s="37"/>
      <c r="C79" s="38"/>
      <c r="D79" s="38"/>
      <c r="E79" s="396" t="s">
        <v>326</v>
      </c>
      <c r="F79" s="398"/>
      <c r="G79" s="398"/>
      <c r="H79" s="398"/>
      <c r="I79" s="38"/>
      <c r="J79" s="38"/>
      <c r="K79" s="38"/>
      <c r="L79" s="11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2" customHeight="1">
      <c r="A80" s="36"/>
      <c r="B80" s="37"/>
      <c r="C80" s="31" t="s">
        <v>327</v>
      </c>
      <c r="D80" s="38"/>
      <c r="E80" s="38"/>
      <c r="F80" s="38"/>
      <c r="G80" s="38"/>
      <c r="H80" s="38"/>
      <c r="I80" s="38"/>
      <c r="J80" s="38"/>
      <c r="K80" s="38"/>
      <c r="L80" s="115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6.5" customHeight="1">
      <c r="A81" s="36"/>
      <c r="B81" s="37"/>
      <c r="C81" s="38"/>
      <c r="D81" s="38"/>
      <c r="E81" s="345" t="str">
        <f>E11</f>
        <v>2023/PS/01-14-2 - D.1.4.2-Domácí rozhlas s nuceným poslechem</v>
      </c>
      <c r="F81" s="398"/>
      <c r="G81" s="398"/>
      <c r="H81" s="398"/>
      <c r="I81" s="38"/>
      <c r="J81" s="38"/>
      <c r="K81" s="38"/>
      <c r="L81" s="115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6.95" customHeight="1">
      <c r="A82" s="36"/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115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2" customHeight="1">
      <c r="A83" s="36"/>
      <c r="B83" s="37"/>
      <c r="C83" s="31" t="s">
        <v>22</v>
      </c>
      <c r="D83" s="38"/>
      <c r="E83" s="38"/>
      <c r="F83" s="29" t="str">
        <f>F14</f>
        <v xml:space="preserve"> </v>
      </c>
      <c r="G83" s="38"/>
      <c r="H83" s="38"/>
      <c r="I83" s="31" t="s">
        <v>24</v>
      </c>
      <c r="J83" s="61" t="str">
        <f>IF(J14="","",J14)</f>
        <v>8. 8. 2023</v>
      </c>
      <c r="K83" s="38"/>
      <c r="L83" s="115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6.95" customHeight="1">
      <c r="A84" s="36"/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115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25.7" customHeight="1">
      <c r="A85" s="36"/>
      <c r="B85" s="37"/>
      <c r="C85" s="31" t="s">
        <v>26</v>
      </c>
      <c r="D85" s="38"/>
      <c r="E85" s="38"/>
      <c r="F85" s="29" t="str">
        <f>E17</f>
        <v>Město Otrokovice</v>
      </c>
      <c r="G85" s="38"/>
      <c r="H85" s="38"/>
      <c r="I85" s="31" t="s">
        <v>32</v>
      </c>
      <c r="J85" s="34" t="str">
        <f>E23</f>
        <v>POLSON SECURITY, s.r.o.</v>
      </c>
      <c r="K85" s="38"/>
      <c r="L85" s="115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15.2" customHeight="1">
      <c r="A86" s="36"/>
      <c r="B86" s="37"/>
      <c r="C86" s="31" t="s">
        <v>30</v>
      </c>
      <c r="D86" s="38"/>
      <c r="E86" s="38"/>
      <c r="F86" s="29" t="str">
        <f>IF(E20="","",E20)</f>
        <v>Vyplň údaj</v>
      </c>
      <c r="G86" s="38"/>
      <c r="H86" s="38"/>
      <c r="I86" s="31" t="s">
        <v>35</v>
      </c>
      <c r="J86" s="34" t="str">
        <f>E26</f>
        <v>Ing.D.Polášek</v>
      </c>
      <c r="K86" s="38"/>
      <c r="L86" s="115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2" customFormat="1" ht="10.35" customHeight="1">
      <c r="A87" s="36"/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115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5" s="11" customFormat="1" ht="29.25" customHeight="1">
      <c r="A88" s="153"/>
      <c r="B88" s="154"/>
      <c r="C88" s="155" t="s">
        <v>117</v>
      </c>
      <c r="D88" s="156" t="s">
        <v>58</v>
      </c>
      <c r="E88" s="156" t="s">
        <v>54</v>
      </c>
      <c r="F88" s="156" t="s">
        <v>55</v>
      </c>
      <c r="G88" s="156" t="s">
        <v>118</v>
      </c>
      <c r="H88" s="156" t="s">
        <v>119</v>
      </c>
      <c r="I88" s="156" t="s">
        <v>120</v>
      </c>
      <c r="J88" s="156" t="s">
        <v>105</v>
      </c>
      <c r="K88" s="157" t="s">
        <v>121</v>
      </c>
      <c r="L88" s="158"/>
      <c r="M88" s="70" t="s">
        <v>21</v>
      </c>
      <c r="N88" s="71" t="s">
        <v>43</v>
      </c>
      <c r="O88" s="71" t="s">
        <v>122</v>
      </c>
      <c r="P88" s="71" t="s">
        <v>123</v>
      </c>
      <c r="Q88" s="71" t="s">
        <v>124</v>
      </c>
      <c r="R88" s="71" t="s">
        <v>125</v>
      </c>
      <c r="S88" s="71" t="s">
        <v>126</v>
      </c>
      <c r="T88" s="72" t="s">
        <v>127</v>
      </c>
      <c r="U88" s="153"/>
      <c r="V88" s="153"/>
      <c r="W88" s="153"/>
      <c r="X88" s="153"/>
      <c r="Y88" s="153"/>
      <c r="Z88" s="153"/>
      <c r="AA88" s="153"/>
      <c r="AB88" s="153"/>
      <c r="AC88" s="153"/>
      <c r="AD88" s="153"/>
      <c r="AE88" s="153"/>
    </row>
    <row r="89" spans="1:65" s="2" customFormat="1" ht="22.9" customHeight="1">
      <c r="A89" s="36"/>
      <c r="B89" s="37"/>
      <c r="C89" s="77" t="s">
        <v>128</v>
      </c>
      <c r="D89" s="38"/>
      <c r="E89" s="38"/>
      <c r="F89" s="38"/>
      <c r="G89" s="38"/>
      <c r="H89" s="38"/>
      <c r="I89" s="38"/>
      <c r="J89" s="159">
        <f>BK89</f>
        <v>0</v>
      </c>
      <c r="K89" s="38"/>
      <c r="L89" s="41"/>
      <c r="M89" s="73"/>
      <c r="N89" s="160"/>
      <c r="O89" s="74"/>
      <c r="P89" s="161">
        <f>P90</f>
        <v>0</v>
      </c>
      <c r="Q89" s="74"/>
      <c r="R89" s="161">
        <f>R90</f>
        <v>0</v>
      </c>
      <c r="S89" s="74"/>
      <c r="T89" s="162">
        <f>T90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9" t="s">
        <v>72</v>
      </c>
      <c r="AU89" s="19" t="s">
        <v>106</v>
      </c>
      <c r="BK89" s="163">
        <f>BK90</f>
        <v>0</v>
      </c>
    </row>
    <row r="90" spans="1:65" s="12" customFormat="1" ht="25.9" customHeight="1">
      <c r="B90" s="164"/>
      <c r="C90" s="165"/>
      <c r="D90" s="166" t="s">
        <v>72</v>
      </c>
      <c r="E90" s="167" t="s">
        <v>334</v>
      </c>
      <c r="F90" s="167" t="s">
        <v>516</v>
      </c>
      <c r="G90" s="165"/>
      <c r="H90" s="165"/>
      <c r="I90" s="168"/>
      <c r="J90" s="169">
        <f>BK90</f>
        <v>0</v>
      </c>
      <c r="K90" s="165"/>
      <c r="L90" s="170"/>
      <c r="M90" s="171"/>
      <c r="N90" s="172"/>
      <c r="O90" s="172"/>
      <c r="P90" s="173">
        <f>P91+P155+P201</f>
        <v>0</v>
      </c>
      <c r="Q90" s="172"/>
      <c r="R90" s="173">
        <f>R91+R155+R201</f>
        <v>0</v>
      </c>
      <c r="S90" s="172"/>
      <c r="T90" s="174">
        <f>T91+T155+T201</f>
        <v>0</v>
      </c>
      <c r="AR90" s="175" t="s">
        <v>81</v>
      </c>
      <c r="AT90" s="176" t="s">
        <v>72</v>
      </c>
      <c r="AU90" s="176" t="s">
        <v>73</v>
      </c>
      <c r="AY90" s="175" t="s">
        <v>131</v>
      </c>
      <c r="BK90" s="177">
        <f>BK91+BK155+BK201</f>
        <v>0</v>
      </c>
    </row>
    <row r="91" spans="1:65" s="12" customFormat="1" ht="22.9" customHeight="1">
      <c r="B91" s="164"/>
      <c r="C91" s="165"/>
      <c r="D91" s="166" t="s">
        <v>72</v>
      </c>
      <c r="E91" s="178" t="s">
        <v>336</v>
      </c>
      <c r="F91" s="178" t="s">
        <v>337</v>
      </c>
      <c r="G91" s="165"/>
      <c r="H91" s="165"/>
      <c r="I91" s="168"/>
      <c r="J91" s="179">
        <f>BK91</f>
        <v>0</v>
      </c>
      <c r="K91" s="165"/>
      <c r="L91" s="170"/>
      <c r="M91" s="171"/>
      <c r="N91" s="172"/>
      <c r="O91" s="172"/>
      <c r="P91" s="173">
        <f>SUM(P92:P154)</f>
        <v>0</v>
      </c>
      <c r="Q91" s="172"/>
      <c r="R91" s="173">
        <f>SUM(R92:R154)</f>
        <v>0</v>
      </c>
      <c r="S91" s="172"/>
      <c r="T91" s="174">
        <f>SUM(T92:T154)</f>
        <v>0</v>
      </c>
      <c r="AR91" s="175" t="s">
        <v>81</v>
      </c>
      <c r="AT91" s="176" t="s">
        <v>72</v>
      </c>
      <c r="AU91" s="176" t="s">
        <v>81</v>
      </c>
      <c r="AY91" s="175" t="s">
        <v>131</v>
      </c>
      <c r="BK91" s="177">
        <f>SUM(BK92:BK154)</f>
        <v>0</v>
      </c>
    </row>
    <row r="92" spans="1:65" s="2" customFormat="1" ht="44.25" customHeight="1">
      <c r="A92" s="36"/>
      <c r="B92" s="37"/>
      <c r="C92" s="180" t="s">
        <v>81</v>
      </c>
      <c r="D92" s="180" t="s">
        <v>134</v>
      </c>
      <c r="E92" s="181" t="s">
        <v>81</v>
      </c>
      <c r="F92" s="182" t="s">
        <v>517</v>
      </c>
      <c r="G92" s="183" t="s">
        <v>339</v>
      </c>
      <c r="H92" s="184">
        <v>1</v>
      </c>
      <c r="I92" s="185"/>
      <c r="J92" s="186">
        <f>ROUND(I92*H92,2)</f>
        <v>0</v>
      </c>
      <c r="K92" s="182" t="s">
        <v>171</v>
      </c>
      <c r="L92" s="41"/>
      <c r="M92" s="187" t="s">
        <v>21</v>
      </c>
      <c r="N92" s="188" t="s">
        <v>45</v>
      </c>
      <c r="O92" s="66"/>
      <c r="P92" s="189">
        <f>O92*H92</f>
        <v>0</v>
      </c>
      <c r="Q92" s="189">
        <v>0</v>
      </c>
      <c r="R92" s="189">
        <f>Q92*H92</f>
        <v>0</v>
      </c>
      <c r="S92" s="189">
        <v>0</v>
      </c>
      <c r="T92" s="190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191" t="s">
        <v>230</v>
      </c>
      <c r="AT92" s="191" t="s">
        <v>134</v>
      </c>
      <c r="AU92" s="191" t="s">
        <v>89</v>
      </c>
      <c r="AY92" s="19" t="s">
        <v>131</v>
      </c>
      <c r="BE92" s="192">
        <f>IF(N92="základní",J92,0)</f>
        <v>0</v>
      </c>
      <c r="BF92" s="192">
        <f>IF(N92="snížená",J92,0)</f>
        <v>0</v>
      </c>
      <c r="BG92" s="192">
        <f>IF(N92="zákl. přenesená",J92,0)</f>
        <v>0</v>
      </c>
      <c r="BH92" s="192">
        <f>IF(N92="sníž. přenesená",J92,0)</f>
        <v>0</v>
      </c>
      <c r="BI92" s="192">
        <f>IF(N92="nulová",J92,0)</f>
        <v>0</v>
      </c>
      <c r="BJ92" s="19" t="s">
        <v>89</v>
      </c>
      <c r="BK92" s="192">
        <f>ROUND(I92*H92,2)</f>
        <v>0</v>
      </c>
      <c r="BL92" s="19" t="s">
        <v>230</v>
      </c>
      <c r="BM92" s="191" t="s">
        <v>89</v>
      </c>
    </row>
    <row r="93" spans="1:65" s="13" customFormat="1" ht="11.25">
      <c r="B93" s="198"/>
      <c r="C93" s="199"/>
      <c r="D93" s="200" t="s">
        <v>143</v>
      </c>
      <c r="E93" s="201" t="s">
        <v>21</v>
      </c>
      <c r="F93" s="202" t="s">
        <v>340</v>
      </c>
      <c r="G93" s="199"/>
      <c r="H93" s="203">
        <v>1</v>
      </c>
      <c r="I93" s="204"/>
      <c r="J93" s="199"/>
      <c r="K93" s="199"/>
      <c r="L93" s="205"/>
      <c r="M93" s="206"/>
      <c r="N93" s="207"/>
      <c r="O93" s="207"/>
      <c r="P93" s="207"/>
      <c r="Q93" s="207"/>
      <c r="R93" s="207"/>
      <c r="S93" s="207"/>
      <c r="T93" s="208"/>
      <c r="AT93" s="209" t="s">
        <v>143</v>
      </c>
      <c r="AU93" s="209" t="s">
        <v>89</v>
      </c>
      <c r="AV93" s="13" t="s">
        <v>89</v>
      </c>
      <c r="AW93" s="13" t="s">
        <v>34</v>
      </c>
      <c r="AX93" s="13" t="s">
        <v>73</v>
      </c>
      <c r="AY93" s="209" t="s">
        <v>131</v>
      </c>
    </row>
    <row r="94" spans="1:65" s="16" customFormat="1" ht="11.25">
      <c r="B94" s="242"/>
      <c r="C94" s="243"/>
      <c r="D94" s="200" t="s">
        <v>143</v>
      </c>
      <c r="E94" s="244" t="s">
        <v>21</v>
      </c>
      <c r="F94" s="245" t="s">
        <v>320</v>
      </c>
      <c r="G94" s="243"/>
      <c r="H94" s="246">
        <v>1</v>
      </c>
      <c r="I94" s="247"/>
      <c r="J94" s="243"/>
      <c r="K94" s="243"/>
      <c r="L94" s="248"/>
      <c r="M94" s="249"/>
      <c r="N94" s="250"/>
      <c r="O94" s="250"/>
      <c r="P94" s="250"/>
      <c r="Q94" s="250"/>
      <c r="R94" s="250"/>
      <c r="S94" s="250"/>
      <c r="T94" s="251"/>
      <c r="AT94" s="252" t="s">
        <v>143</v>
      </c>
      <c r="AU94" s="252" t="s">
        <v>89</v>
      </c>
      <c r="AV94" s="16" t="s">
        <v>139</v>
      </c>
      <c r="AW94" s="16" t="s">
        <v>34</v>
      </c>
      <c r="AX94" s="16" t="s">
        <v>81</v>
      </c>
      <c r="AY94" s="252" t="s">
        <v>131</v>
      </c>
    </row>
    <row r="95" spans="1:65" s="2" customFormat="1" ht="16.5" customHeight="1">
      <c r="A95" s="36"/>
      <c r="B95" s="37"/>
      <c r="C95" s="180" t="s">
        <v>89</v>
      </c>
      <c r="D95" s="180" t="s">
        <v>134</v>
      </c>
      <c r="E95" s="181" t="s">
        <v>89</v>
      </c>
      <c r="F95" s="182" t="s">
        <v>518</v>
      </c>
      <c r="G95" s="183" t="s">
        <v>339</v>
      </c>
      <c r="H95" s="184">
        <v>1</v>
      </c>
      <c r="I95" s="185"/>
      <c r="J95" s="186">
        <f>ROUND(I95*H95,2)</f>
        <v>0</v>
      </c>
      <c r="K95" s="182" t="s">
        <v>171</v>
      </c>
      <c r="L95" s="41"/>
      <c r="M95" s="187" t="s">
        <v>21</v>
      </c>
      <c r="N95" s="188" t="s">
        <v>45</v>
      </c>
      <c r="O95" s="66"/>
      <c r="P95" s="189">
        <f>O95*H95</f>
        <v>0</v>
      </c>
      <c r="Q95" s="189">
        <v>0</v>
      </c>
      <c r="R95" s="189">
        <f>Q95*H95</f>
        <v>0</v>
      </c>
      <c r="S95" s="189">
        <v>0</v>
      </c>
      <c r="T95" s="190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191" t="s">
        <v>230</v>
      </c>
      <c r="AT95" s="191" t="s">
        <v>134</v>
      </c>
      <c r="AU95" s="191" t="s">
        <v>89</v>
      </c>
      <c r="AY95" s="19" t="s">
        <v>131</v>
      </c>
      <c r="BE95" s="192">
        <f>IF(N95="základní",J95,0)</f>
        <v>0</v>
      </c>
      <c r="BF95" s="192">
        <f>IF(N95="snížená",J95,0)</f>
        <v>0</v>
      </c>
      <c r="BG95" s="192">
        <f>IF(N95="zákl. přenesená",J95,0)</f>
        <v>0</v>
      </c>
      <c r="BH95" s="192">
        <f>IF(N95="sníž. přenesená",J95,0)</f>
        <v>0</v>
      </c>
      <c r="BI95" s="192">
        <f>IF(N95="nulová",J95,0)</f>
        <v>0</v>
      </c>
      <c r="BJ95" s="19" t="s">
        <v>89</v>
      </c>
      <c r="BK95" s="192">
        <f>ROUND(I95*H95,2)</f>
        <v>0</v>
      </c>
      <c r="BL95" s="19" t="s">
        <v>230</v>
      </c>
      <c r="BM95" s="191" t="s">
        <v>139</v>
      </c>
    </row>
    <row r="96" spans="1:65" s="13" customFormat="1" ht="11.25">
      <c r="B96" s="198"/>
      <c r="C96" s="199"/>
      <c r="D96" s="200" t="s">
        <v>143</v>
      </c>
      <c r="E96" s="201" t="s">
        <v>21</v>
      </c>
      <c r="F96" s="202" t="s">
        <v>340</v>
      </c>
      <c r="G96" s="199"/>
      <c r="H96" s="203">
        <v>1</v>
      </c>
      <c r="I96" s="204"/>
      <c r="J96" s="199"/>
      <c r="K96" s="199"/>
      <c r="L96" s="205"/>
      <c r="M96" s="206"/>
      <c r="N96" s="207"/>
      <c r="O96" s="207"/>
      <c r="P96" s="207"/>
      <c r="Q96" s="207"/>
      <c r="R96" s="207"/>
      <c r="S96" s="207"/>
      <c r="T96" s="208"/>
      <c r="AT96" s="209" t="s">
        <v>143</v>
      </c>
      <c r="AU96" s="209" t="s">
        <v>89</v>
      </c>
      <c r="AV96" s="13" t="s">
        <v>89</v>
      </c>
      <c r="AW96" s="13" t="s">
        <v>34</v>
      </c>
      <c r="AX96" s="13" t="s">
        <v>73</v>
      </c>
      <c r="AY96" s="209" t="s">
        <v>131</v>
      </c>
    </row>
    <row r="97" spans="1:65" s="16" customFormat="1" ht="11.25">
      <c r="B97" s="242"/>
      <c r="C97" s="243"/>
      <c r="D97" s="200" t="s">
        <v>143</v>
      </c>
      <c r="E97" s="244" t="s">
        <v>21</v>
      </c>
      <c r="F97" s="245" t="s">
        <v>320</v>
      </c>
      <c r="G97" s="243"/>
      <c r="H97" s="246">
        <v>1</v>
      </c>
      <c r="I97" s="247"/>
      <c r="J97" s="243"/>
      <c r="K97" s="243"/>
      <c r="L97" s="248"/>
      <c r="M97" s="249"/>
      <c r="N97" s="250"/>
      <c r="O97" s="250"/>
      <c r="P97" s="250"/>
      <c r="Q97" s="250"/>
      <c r="R97" s="250"/>
      <c r="S97" s="250"/>
      <c r="T97" s="251"/>
      <c r="AT97" s="252" t="s">
        <v>143</v>
      </c>
      <c r="AU97" s="252" t="s">
        <v>89</v>
      </c>
      <c r="AV97" s="16" t="s">
        <v>139</v>
      </c>
      <c r="AW97" s="16" t="s">
        <v>34</v>
      </c>
      <c r="AX97" s="16" t="s">
        <v>81</v>
      </c>
      <c r="AY97" s="252" t="s">
        <v>131</v>
      </c>
    </row>
    <row r="98" spans="1:65" s="2" customFormat="1" ht="37.9" customHeight="1">
      <c r="A98" s="36"/>
      <c r="B98" s="37"/>
      <c r="C98" s="180" t="s">
        <v>146</v>
      </c>
      <c r="D98" s="180" t="s">
        <v>134</v>
      </c>
      <c r="E98" s="181" t="s">
        <v>146</v>
      </c>
      <c r="F98" s="182" t="s">
        <v>519</v>
      </c>
      <c r="G98" s="183" t="s">
        <v>339</v>
      </c>
      <c r="H98" s="184">
        <v>2</v>
      </c>
      <c r="I98" s="185"/>
      <c r="J98" s="186">
        <f>ROUND(I98*H98,2)</f>
        <v>0</v>
      </c>
      <c r="K98" s="182" t="s">
        <v>171</v>
      </c>
      <c r="L98" s="41"/>
      <c r="M98" s="187" t="s">
        <v>21</v>
      </c>
      <c r="N98" s="188" t="s">
        <v>45</v>
      </c>
      <c r="O98" s="66"/>
      <c r="P98" s="189">
        <f>O98*H98</f>
        <v>0</v>
      </c>
      <c r="Q98" s="189">
        <v>0</v>
      </c>
      <c r="R98" s="189">
        <f>Q98*H98</f>
        <v>0</v>
      </c>
      <c r="S98" s="189">
        <v>0</v>
      </c>
      <c r="T98" s="190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191" t="s">
        <v>230</v>
      </c>
      <c r="AT98" s="191" t="s">
        <v>134</v>
      </c>
      <c r="AU98" s="191" t="s">
        <v>89</v>
      </c>
      <c r="AY98" s="19" t="s">
        <v>131</v>
      </c>
      <c r="BE98" s="192">
        <f>IF(N98="základní",J98,0)</f>
        <v>0</v>
      </c>
      <c r="BF98" s="192">
        <f>IF(N98="snížená",J98,0)</f>
        <v>0</v>
      </c>
      <c r="BG98" s="192">
        <f>IF(N98="zákl. přenesená",J98,0)</f>
        <v>0</v>
      </c>
      <c r="BH98" s="192">
        <f>IF(N98="sníž. přenesená",J98,0)</f>
        <v>0</v>
      </c>
      <c r="BI98" s="192">
        <f>IF(N98="nulová",J98,0)</f>
        <v>0</v>
      </c>
      <c r="BJ98" s="19" t="s">
        <v>89</v>
      </c>
      <c r="BK98" s="192">
        <f>ROUND(I98*H98,2)</f>
        <v>0</v>
      </c>
      <c r="BL98" s="19" t="s">
        <v>230</v>
      </c>
      <c r="BM98" s="191" t="s">
        <v>132</v>
      </c>
    </row>
    <row r="99" spans="1:65" s="13" customFormat="1" ht="11.25">
      <c r="B99" s="198"/>
      <c r="C99" s="199"/>
      <c r="D99" s="200" t="s">
        <v>143</v>
      </c>
      <c r="E99" s="201" t="s">
        <v>21</v>
      </c>
      <c r="F99" s="202" t="s">
        <v>343</v>
      </c>
      <c r="G99" s="199"/>
      <c r="H99" s="203">
        <v>2</v>
      </c>
      <c r="I99" s="204"/>
      <c r="J99" s="199"/>
      <c r="K99" s="199"/>
      <c r="L99" s="205"/>
      <c r="M99" s="206"/>
      <c r="N99" s="207"/>
      <c r="O99" s="207"/>
      <c r="P99" s="207"/>
      <c r="Q99" s="207"/>
      <c r="R99" s="207"/>
      <c r="S99" s="207"/>
      <c r="T99" s="208"/>
      <c r="AT99" s="209" t="s">
        <v>143</v>
      </c>
      <c r="AU99" s="209" t="s">
        <v>89</v>
      </c>
      <c r="AV99" s="13" t="s">
        <v>89</v>
      </c>
      <c r="AW99" s="13" t="s">
        <v>34</v>
      </c>
      <c r="AX99" s="13" t="s">
        <v>73</v>
      </c>
      <c r="AY99" s="209" t="s">
        <v>131</v>
      </c>
    </row>
    <row r="100" spans="1:65" s="16" customFormat="1" ht="11.25">
      <c r="B100" s="242"/>
      <c r="C100" s="243"/>
      <c r="D100" s="200" t="s">
        <v>143</v>
      </c>
      <c r="E100" s="244" t="s">
        <v>21</v>
      </c>
      <c r="F100" s="245" t="s">
        <v>320</v>
      </c>
      <c r="G100" s="243"/>
      <c r="H100" s="246">
        <v>2</v>
      </c>
      <c r="I100" s="247"/>
      <c r="J100" s="243"/>
      <c r="K100" s="243"/>
      <c r="L100" s="248"/>
      <c r="M100" s="249"/>
      <c r="N100" s="250"/>
      <c r="O100" s="250"/>
      <c r="P100" s="250"/>
      <c r="Q100" s="250"/>
      <c r="R100" s="250"/>
      <c r="S100" s="250"/>
      <c r="T100" s="251"/>
      <c r="AT100" s="252" t="s">
        <v>143</v>
      </c>
      <c r="AU100" s="252" t="s">
        <v>89</v>
      </c>
      <c r="AV100" s="16" t="s">
        <v>139</v>
      </c>
      <c r="AW100" s="16" t="s">
        <v>34</v>
      </c>
      <c r="AX100" s="16" t="s">
        <v>81</v>
      </c>
      <c r="AY100" s="252" t="s">
        <v>131</v>
      </c>
    </row>
    <row r="101" spans="1:65" s="2" customFormat="1" ht="16.5" customHeight="1">
      <c r="A101" s="36"/>
      <c r="B101" s="37"/>
      <c r="C101" s="180" t="s">
        <v>139</v>
      </c>
      <c r="D101" s="180" t="s">
        <v>134</v>
      </c>
      <c r="E101" s="181" t="s">
        <v>139</v>
      </c>
      <c r="F101" s="182" t="s">
        <v>520</v>
      </c>
      <c r="G101" s="183" t="s">
        <v>339</v>
      </c>
      <c r="H101" s="184">
        <v>1</v>
      </c>
      <c r="I101" s="185"/>
      <c r="J101" s="186">
        <f>ROUND(I101*H101,2)</f>
        <v>0</v>
      </c>
      <c r="K101" s="182" t="s">
        <v>171</v>
      </c>
      <c r="L101" s="41"/>
      <c r="M101" s="187" t="s">
        <v>21</v>
      </c>
      <c r="N101" s="188" t="s">
        <v>45</v>
      </c>
      <c r="O101" s="66"/>
      <c r="P101" s="189">
        <f>O101*H101</f>
        <v>0</v>
      </c>
      <c r="Q101" s="189">
        <v>0</v>
      </c>
      <c r="R101" s="189">
        <f>Q101*H101</f>
        <v>0</v>
      </c>
      <c r="S101" s="189">
        <v>0</v>
      </c>
      <c r="T101" s="190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191" t="s">
        <v>230</v>
      </c>
      <c r="AT101" s="191" t="s">
        <v>134</v>
      </c>
      <c r="AU101" s="191" t="s">
        <v>89</v>
      </c>
      <c r="AY101" s="19" t="s">
        <v>131</v>
      </c>
      <c r="BE101" s="192">
        <f>IF(N101="základní",J101,0)</f>
        <v>0</v>
      </c>
      <c r="BF101" s="192">
        <f>IF(N101="snížená",J101,0)</f>
        <v>0</v>
      </c>
      <c r="BG101" s="192">
        <f>IF(N101="zákl. přenesená",J101,0)</f>
        <v>0</v>
      </c>
      <c r="BH101" s="192">
        <f>IF(N101="sníž. přenesená",J101,0)</f>
        <v>0</v>
      </c>
      <c r="BI101" s="192">
        <f>IF(N101="nulová",J101,0)</f>
        <v>0</v>
      </c>
      <c r="BJ101" s="19" t="s">
        <v>89</v>
      </c>
      <c r="BK101" s="192">
        <f>ROUND(I101*H101,2)</f>
        <v>0</v>
      </c>
      <c r="BL101" s="19" t="s">
        <v>230</v>
      </c>
      <c r="BM101" s="191" t="s">
        <v>180</v>
      </c>
    </row>
    <row r="102" spans="1:65" s="13" customFormat="1" ht="11.25">
      <c r="B102" s="198"/>
      <c r="C102" s="199"/>
      <c r="D102" s="200" t="s">
        <v>143</v>
      </c>
      <c r="E102" s="201" t="s">
        <v>21</v>
      </c>
      <c r="F102" s="202" t="s">
        <v>340</v>
      </c>
      <c r="G102" s="199"/>
      <c r="H102" s="203">
        <v>1</v>
      </c>
      <c r="I102" s="204"/>
      <c r="J102" s="199"/>
      <c r="K102" s="199"/>
      <c r="L102" s="205"/>
      <c r="M102" s="206"/>
      <c r="N102" s="207"/>
      <c r="O102" s="207"/>
      <c r="P102" s="207"/>
      <c r="Q102" s="207"/>
      <c r="R102" s="207"/>
      <c r="S102" s="207"/>
      <c r="T102" s="208"/>
      <c r="AT102" s="209" t="s">
        <v>143</v>
      </c>
      <c r="AU102" s="209" t="s">
        <v>89</v>
      </c>
      <c r="AV102" s="13" t="s">
        <v>89</v>
      </c>
      <c r="AW102" s="13" t="s">
        <v>34</v>
      </c>
      <c r="AX102" s="13" t="s">
        <v>73</v>
      </c>
      <c r="AY102" s="209" t="s">
        <v>131</v>
      </c>
    </row>
    <row r="103" spans="1:65" s="16" customFormat="1" ht="11.25">
      <c r="B103" s="242"/>
      <c r="C103" s="243"/>
      <c r="D103" s="200" t="s">
        <v>143</v>
      </c>
      <c r="E103" s="244" t="s">
        <v>21</v>
      </c>
      <c r="F103" s="245" t="s">
        <v>320</v>
      </c>
      <c r="G103" s="243"/>
      <c r="H103" s="246">
        <v>1</v>
      </c>
      <c r="I103" s="247"/>
      <c r="J103" s="243"/>
      <c r="K103" s="243"/>
      <c r="L103" s="248"/>
      <c r="M103" s="249"/>
      <c r="N103" s="250"/>
      <c r="O103" s="250"/>
      <c r="P103" s="250"/>
      <c r="Q103" s="250"/>
      <c r="R103" s="250"/>
      <c r="S103" s="250"/>
      <c r="T103" s="251"/>
      <c r="AT103" s="252" t="s">
        <v>143</v>
      </c>
      <c r="AU103" s="252" t="s">
        <v>89</v>
      </c>
      <c r="AV103" s="16" t="s">
        <v>139</v>
      </c>
      <c r="AW103" s="16" t="s">
        <v>34</v>
      </c>
      <c r="AX103" s="16" t="s">
        <v>81</v>
      </c>
      <c r="AY103" s="252" t="s">
        <v>131</v>
      </c>
    </row>
    <row r="104" spans="1:65" s="2" customFormat="1" ht="16.5" customHeight="1">
      <c r="A104" s="36"/>
      <c r="B104" s="37"/>
      <c r="C104" s="180" t="s">
        <v>163</v>
      </c>
      <c r="D104" s="180" t="s">
        <v>134</v>
      </c>
      <c r="E104" s="181" t="s">
        <v>163</v>
      </c>
      <c r="F104" s="182" t="s">
        <v>521</v>
      </c>
      <c r="G104" s="183" t="s">
        <v>339</v>
      </c>
      <c r="H104" s="184">
        <v>1</v>
      </c>
      <c r="I104" s="185"/>
      <c r="J104" s="186">
        <f>ROUND(I104*H104,2)</f>
        <v>0</v>
      </c>
      <c r="K104" s="182" t="s">
        <v>171</v>
      </c>
      <c r="L104" s="41"/>
      <c r="M104" s="187" t="s">
        <v>21</v>
      </c>
      <c r="N104" s="188" t="s">
        <v>45</v>
      </c>
      <c r="O104" s="66"/>
      <c r="P104" s="189">
        <f>O104*H104</f>
        <v>0</v>
      </c>
      <c r="Q104" s="189">
        <v>0</v>
      </c>
      <c r="R104" s="189">
        <f>Q104*H104</f>
        <v>0</v>
      </c>
      <c r="S104" s="189">
        <v>0</v>
      </c>
      <c r="T104" s="190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191" t="s">
        <v>230</v>
      </c>
      <c r="AT104" s="191" t="s">
        <v>134</v>
      </c>
      <c r="AU104" s="191" t="s">
        <v>89</v>
      </c>
      <c r="AY104" s="19" t="s">
        <v>131</v>
      </c>
      <c r="BE104" s="192">
        <f>IF(N104="základní",J104,0)</f>
        <v>0</v>
      </c>
      <c r="BF104" s="192">
        <f>IF(N104="snížená",J104,0)</f>
        <v>0</v>
      </c>
      <c r="BG104" s="192">
        <f>IF(N104="zákl. přenesená",J104,0)</f>
        <v>0</v>
      </c>
      <c r="BH104" s="192">
        <f>IF(N104="sníž. přenesená",J104,0)</f>
        <v>0</v>
      </c>
      <c r="BI104" s="192">
        <f>IF(N104="nulová",J104,0)</f>
        <v>0</v>
      </c>
      <c r="BJ104" s="19" t="s">
        <v>89</v>
      </c>
      <c r="BK104" s="192">
        <f>ROUND(I104*H104,2)</f>
        <v>0</v>
      </c>
      <c r="BL104" s="19" t="s">
        <v>230</v>
      </c>
      <c r="BM104" s="191" t="s">
        <v>193</v>
      </c>
    </row>
    <row r="105" spans="1:65" s="13" customFormat="1" ht="11.25">
      <c r="B105" s="198"/>
      <c r="C105" s="199"/>
      <c r="D105" s="200" t="s">
        <v>143</v>
      </c>
      <c r="E105" s="201" t="s">
        <v>21</v>
      </c>
      <c r="F105" s="202" t="s">
        <v>340</v>
      </c>
      <c r="G105" s="199"/>
      <c r="H105" s="203">
        <v>1</v>
      </c>
      <c r="I105" s="204"/>
      <c r="J105" s="199"/>
      <c r="K105" s="199"/>
      <c r="L105" s="205"/>
      <c r="M105" s="206"/>
      <c r="N105" s="207"/>
      <c r="O105" s="207"/>
      <c r="P105" s="207"/>
      <c r="Q105" s="207"/>
      <c r="R105" s="207"/>
      <c r="S105" s="207"/>
      <c r="T105" s="208"/>
      <c r="AT105" s="209" t="s">
        <v>143</v>
      </c>
      <c r="AU105" s="209" t="s">
        <v>89</v>
      </c>
      <c r="AV105" s="13" t="s">
        <v>89</v>
      </c>
      <c r="AW105" s="13" t="s">
        <v>34</v>
      </c>
      <c r="AX105" s="13" t="s">
        <v>73</v>
      </c>
      <c r="AY105" s="209" t="s">
        <v>131</v>
      </c>
    </row>
    <row r="106" spans="1:65" s="16" customFormat="1" ht="11.25">
      <c r="B106" s="242"/>
      <c r="C106" s="243"/>
      <c r="D106" s="200" t="s">
        <v>143</v>
      </c>
      <c r="E106" s="244" t="s">
        <v>21</v>
      </c>
      <c r="F106" s="245" t="s">
        <v>320</v>
      </c>
      <c r="G106" s="243"/>
      <c r="H106" s="246">
        <v>1</v>
      </c>
      <c r="I106" s="247"/>
      <c r="J106" s="243"/>
      <c r="K106" s="243"/>
      <c r="L106" s="248"/>
      <c r="M106" s="249"/>
      <c r="N106" s="250"/>
      <c r="O106" s="250"/>
      <c r="P106" s="250"/>
      <c r="Q106" s="250"/>
      <c r="R106" s="250"/>
      <c r="S106" s="250"/>
      <c r="T106" s="251"/>
      <c r="AT106" s="252" t="s">
        <v>143</v>
      </c>
      <c r="AU106" s="252" t="s">
        <v>89</v>
      </c>
      <c r="AV106" s="16" t="s">
        <v>139</v>
      </c>
      <c r="AW106" s="16" t="s">
        <v>34</v>
      </c>
      <c r="AX106" s="16" t="s">
        <v>81</v>
      </c>
      <c r="AY106" s="252" t="s">
        <v>131</v>
      </c>
    </row>
    <row r="107" spans="1:65" s="2" customFormat="1" ht="16.5" customHeight="1">
      <c r="A107" s="36"/>
      <c r="B107" s="37"/>
      <c r="C107" s="180" t="s">
        <v>132</v>
      </c>
      <c r="D107" s="180" t="s">
        <v>134</v>
      </c>
      <c r="E107" s="181" t="s">
        <v>132</v>
      </c>
      <c r="F107" s="182" t="s">
        <v>522</v>
      </c>
      <c r="G107" s="183" t="s">
        <v>339</v>
      </c>
      <c r="H107" s="184">
        <v>4</v>
      </c>
      <c r="I107" s="185"/>
      <c r="J107" s="186">
        <f>ROUND(I107*H107,2)</f>
        <v>0</v>
      </c>
      <c r="K107" s="182" t="s">
        <v>171</v>
      </c>
      <c r="L107" s="41"/>
      <c r="M107" s="187" t="s">
        <v>21</v>
      </c>
      <c r="N107" s="188" t="s">
        <v>45</v>
      </c>
      <c r="O107" s="66"/>
      <c r="P107" s="189">
        <f>O107*H107</f>
        <v>0</v>
      </c>
      <c r="Q107" s="189">
        <v>0</v>
      </c>
      <c r="R107" s="189">
        <f>Q107*H107</f>
        <v>0</v>
      </c>
      <c r="S107" s="189">
        <v>0</v>
      </c>
      <c r="T107" s="190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91" t="s">
        <v>230</v>
      </c>
      <c r="AT107" s="191" t="s">
        <v>134</v>
      </c>
      <c r="AU107" s="191" t="s">
        <v>89</v>
      </c>
      <c r="AY107" s="19" t="s">
        <v>131</v>
      </c>
      <c r="BE107" s="192">
        <f>IF(N107="základní",J107,0)</f>
        <v>0</v>
      </c>
      <c r="BF107" s="192">
        <f>IF(N107="snížená",J107,0)</f>
        <v>0</v>
      </c>
      <c r="BG107" s="192">
        <f>IF(N107="zákl. přenesená",J107,0)</f>
        <v>0</v>
      </c>
      <c r="BH107" s="192">
        <f>IF(N107="sníž. přenesená",J107,0)</f>
        <v>0</v>
      </c>
      <c r="BI107" s="192">
        <f>IF(N107="nulová",J107,0)</f>
        <v>0</v>
      </c>
      <c r="BJ107" s="19" t="s">
        <v>89</v>
      </c>
      <c r="BK107" s="192">
        <f>ROUND(I107*H107,2)</f>
        <v>0</v>
      </c>
      <c r="BL107" s="19" t="s">
        <v>230</v>
      </c>
      <c r="BM107" s="191" t="s">
        <v>204</v>
      </c>
    </row>
    <row r="108" spans="1:65" s="13" customFormat="1" ht="11.25">
      <c r="B108" s="198"/>
      <c r="C108" s="199"/>
      <c r="D108" s="200" t="s">
        <v>143</v>
      </c>
      <c r="E108" s="201" t="s">
        <v>21</v>
      </c>
      <c r="F108" s="202" t="s">
        <v>351</v>
      </c>
      <c r="G108" s="199"/>
      <c r="H108" s="203">
        <v>4</v>
      </c>
      <c r="I108" s="204"/>
      <c r="J108" s="199"/>
      <c r="K108" s="199"/>
      <c r="L108" s="205"/>
      <c r="M108" s="206"/>
      <c r="N108" s="207"/>
      <c r="O108" s="207"/>
      <c r="P108" s="207"/>
      <c r="Q108" s="207"/>
      <c r="R108" s="207"/>
      <c r="S108" s="207"/>
      <c r="T108" s="208"/>
      <c r="AT108" s="209" t="s">
        <v>143</v>
      </c>
      <c r="AU108" s="209" t="s">
        <v>89</v>
      </c>
      <c r="AV108" s="13" t="s">
        <v>89</v>
      </c>
      <c r="AW108" s="13" t="s">
        <v>34</v>
      </c>
      <c r="AX108" s="13" t="s">
        <v>73</v>
      </c>
      <c r="AY108" s="209" t="s">
        <v>131</v>
      </c>
    </row>
    <row r="109" spans="1:65" s="16" customFormat="1" ht="11.25">
      <c r="B109" s="242"/>
      <c r="C109" s="243"/>
      <c r="D109" s="200" t="s">
        <v>143</v>
      </c>
      <c r="E109" s="244" t="s">
        <v>21</v>
      </c>
      <c r="F109" s="245" t="s">
        <v>320</v>
      </c>
      <c r="G109" s="243"/>
      <c r="H109" s="246">
        <v>4</v>
      </c>
      <c r="I109" s="247"/>
      <c r="J109" s="243"/>
      <c r="K109" s="243"/>
      <c r="L109" s="248"/>
      <c r="M109" s="249"/>
      <c r="N109" s="250"/>
      <c r="O109" s="250"/>
      <c r="P109" s="250"/>
      <c r="Q109" s="250"/>
      <c r="R109" s="250"/>
      <c r="S109" s="250"/>
      <c r="T109" s="251"/>
      <c r="AT109" s="252" t="s">
        <v>143</v>
      </c>
      <c r="AU109" s="252" t="s">
        <v>89</v>
      </c>
      <c r="AV109" s="16" t="s">
        <v>139</v>
      </c>
      <c r="AW109" s="16" t="s">
        <v>34</v>
      </c>
      <c r="AX109" s="16" t="s">
        <v>81</v>
      </c>
      <c r="AY109" s="252" t="s">
        <v>131</v>
      </c>
    </row>
    <row r="110" spans="1:65" s="2" customFormat="1" ht="16.5" customHeight="1">
      <c r="A110" s="36"/>
      <c r="B110" s="37"/>
      <c r="C110" s="180" t="s">
        <v>173</v>
      </c>
      <c r="D110" s="180" t="s">
        <v>134</v>
      </c>
      <c r="E110" s="181" t="s">
        <v>173</v>
      </c>
      <c r="F110" s="182" t="s">
        <v>523</v>
      </c>
      <c r="G110" s="183" t="s">
        <v>339</v>
      </c>
      <c r="H110" s="184">
        <v>2</v>
      </c>
      <c r="I110" s="185"/>
      <c r="J110" s="186">
        <f>ROUND(I110*H110,2)</f>
        <v>0</v>
      </c>
      <c r="K110" s="182" t="s">
        <v>171</v>
      </c>
      <c r="L110" s="41"/>
      <c r="M110" s="187" t="s">
        <v>21</v>
      </c>
      <c r="N110" s="188" t="s">
        <v>45</v>
      </c>
      <c r="O110" s="66"/>
      <c r="P110" s="189">
        <f>O110*H110</f>
        <v>0</v>
      </c>
      <c r="Q110" s="189">
        <v>0</v>
      </c>
      <c r="R110" s="189">
        <f>Q110*H110</f>
        <v>0</v>
      </c>
      <c r="S110" s="189">
        <v>0</v>
      </c>
      <c r="T110" s="190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91" t="s">
        <v>230</v>
      </c>
      <c r="AT110" s="191" t="s">
        <v>134</v>
      </c>
      <c r="AU110" s="191" t="s">
        <v>89</v>
      </c>
      <c r="AY110" s="19" t="s">
        <v>131</v>
      </c>
      <c r="BE110" s="192">
        <f>IF(N110="základní",J110,0)</f>
        <v>0</v>
      </c>
      <c r="BF110" s="192">
        <f>IF(N110="snížená",J110,0)</f>
        <v>0</v>
      </c>
      <c r="BG110" s="192">
        <f>IF(N110="zákl. přenesená",J110,0)</f>
        <v>0</v>
      </c>
      <c r="BH110" s="192">
        <f>IF(N110="sníž. přenesená",J110,0)</f>
        <v>0</v>
      </c>
      <c r="BI110" s="192">
        <f>IF(N110="nulová",J110,0)</f>
        <v>0</v>
      </c>
      <c r="BJ110" s="19" t="s">
        <v>89</v>
      </c>
      <c r="BK110" s="192">
        <f>ROUND(I110*H110,2)</f>
        <v>0</v>
      </c>
      <c r="BL110" s="19" t="s">
        <v>230</v>
      </c>
      <c r="BM110" s="191" t="s">
        <v>215</v>
      </c>
    </row>
    <row r="111" spans="1:65" s="13" customFormat="1" ht="11.25">
      <c r="B111" s="198"/>
      <c r="C111" s="199"/>
      <c r="D111" s="200" t="s">
        <v>143</v>
      </c>
      <c r="E111" s="201" t="s">
        <v>21</v>
      </c>
      <c r="F111" s="202" t="s">
        <v>343</v>
      </c>
      <c r="G111" s="199"/>
      <c r="H111" s="203">
        <v>2</v>
      </c>
      <c r="I111" s="204"/>
      <c r="J111" s="199"/>
      <c r="K111" s="199"/>
      <c r="L111" s="205"/>
      <c r="M111" s="206"/>
      <c r="N111" s="207"/>
      <c r="O111" s="207"/>
      <c r="P111" s="207"/>
      <c r="Q111" s="207"/>
      <c r="R111" s="207"/>
      <c r="S111" s="207"/>
      <c r="T111" s="208"/>
      <c r="AT111" s="209" t="s">
        <v>143</v>
      </c>
      <c r="AU111" s="209" t="s">
        <v>89</v>
      </c>
      <c r="AV111" s="13" t="s">
        <v>89</v>
      </c>
      <c r="AW111" s="13" t="s">
        <v>34</v>
      </c>
      <c r="AX111" s="13" t="s">
        <v>73</v>
      </c>
      <c r="AY111" s="209" t="s">
        <v>131</v>
      </c>
    </row>
    <row r="112" spans="1:65" s="16" customFormat="1" ht="11.25">
      <c r="B112" s="242"/>
      <c r="C112" s="243"/>
      <c r="D112" s="200" t="s">
        <v>143</v>
      </c>
      <c r="E112" s="244" t="s">
        <v>21</v>
      </c>
      <c r="F112" s="245" t="s">
        <v>320</v>
      </c>
      <c r="G112" s="243"/>
      <c r="H112" s="246">
        <v>2</v>
      </c>
      <c r="I112" s="247"/>
      <c r="J112" s="243"/>
      <c r="K112" s="243"/>
      <c r="L112" s="248"/>
      <c r="M112" s="249"/>
      <c r="N112" s="250"/>
      <c r="O112" s="250"/>
      <c r="P112" s="250"/>
      <c r="Q112" s="250"/>
      <c r="R112" s="250"/>
      <c r="S112" s="250"/>
      <c r="T112" s="251"/>
      <c r="AT112" s="252" t="s">
        <v>143</v>
      </c>
      <c r="AU112" s="252" t="s">
        <v>89</v>
      </c>
      <c r="AV112" s="16" t="s">
        <v>139</v>
      </c>
      <c r="AW112" s="16" t="s">
        <v>34</v>
      </c>
      <c r="AX112" s="16" t="s">
        <v>81</v>
      </c>
      <c r="AY112" s="252" t="s">
        <v>131</v>
      </c>
    </row>
    <row r="113" spans="1:65" s="2" customFormat="1" ht="16.5" customHeight="1">
      <c r="A113" s="36"/>
      <c r="B113" s="37"/>
      <c r="C113" s="180" t="s">
        <v>180</v>
      </c>
      <c r="D113" s="180" t="s">
        <v>134</v>
      </c>
      <c r="E113" s="181" t="s">
        <v>180</v>
      </c>
      <c r="F113" s="182" t="s">
        <v>524</v>
      </c>
      <c r="G113" s="183" t="s">
        <v>339</v>
      </c>
      <c r="H113" s="184">
        <v>2</v>
      </c>
      <c r="I113" s="185"/>
      <c r="J113" s="186">
        <f>ROUND(I113*H113,2)</f>
        <v>0</v>
      </c>
      <c r="K113" s="182" t="s">
        <v>171</v>
      </c>
      <c r="L113" s="41"/>
      <c r="M113" s="187" t="s">
        <v>21</v>
      </c>
      <c r="N113" s="188" t="s">
        <v>45</v>
      </c>
      <c r="O113" s="66"/>
      <c r="P113" s="189">
        <f>O113*H113</f>
        <v>0</v>
      </c>
      <c r="Q113" s="189">
        <v>0</v>
      </c>
      <c r="R113" s="189">
        <f>Q113*H113</f>
        <v>0</v>
      </c>
      <c r="S113" s="189">
        <v>0</v>
      </c>
      <c r="T113" s="190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191" t="s">
        <v>230</v>
      </c>
      <c r="AT113" s="191" t="s">
        <v>134</v>
      </c>
      <c r="AU113" s="191" t="s">
        <v>89</v>
      </c>
      <c r="AY113" s="19" t="s">
        <v>131</v>
      </c>
      <c r="BE113" s="192">
        <f>IF(N113="základní",J113,0)</f>
        <v>0</v>
      </c>
      <c r="BF113" s="192">
        <f>IF(N113="snížená",J113,0)</f>
        <v>0</v>
      </c>
      <c r="BG113" s="192">
        <f>IF(N113="zákl. přenesená",J113,0)</f>
        <v>0</v>
      </c>
      <c r="BH113" s="192">
        <f>IF(N113="sníž. přenesená",J113,0)</f>
        <v>0</v>
      </c>
      <c r="BI113" s="192">
        <f>IF(N113="nulová",J113,0)</f>
        <v>0</v>
      </c>
      <c r="BJ113" s="19" t="s">
        <v>89</v>
      </c>
      <c r="BK113" s="192">
        <f>ROUND(I113*H113,2)</f>
        <v>0</v>
      </c>
      <c r="BL113" s="19" t="s">
        <v>230</v>
      </c>
      <c r="BM113" s="191" t="s">
        <v>230</v>
      </c>
    </row>
    <row r="114" spans="1:65" s="13" customFormat="1" ht="11.25">
      <c r="B114" s="198"/>
      <c r="C114" s="199"/>
      <c r="D114" s="200" t="s">
        <v>143</v>
      </c>
      <c r="E114" s="201" t="s">
        <v>21</v>
      </c>
      <c r="F114" s="202" t="s">
        <v>343</v>
      </c>
      <c r="G114" s="199"/>
      <c r="H114" s="203">
        <v>2</v>
      </c>
      <c r="I114" s="204"/>
      <c r="J114" s="199"/>
      <c r="K114" s="199"/>
      <c r="L114" s="205"/>
      <c r="M114" s="206"/>
      <c r="N114" s="207"/>
      <c r="O114" s="207"/>
      <c r="P114" s="207"/>
      <c r="Q114" s="207"/>
      <c r="R114" s="207"/>
      <c r="S114" s="207"/>
      <c r="T114" s="208"/>
      <c r="AT114" s="209" t="s">
        <v>143</v>
      </c>
      <c r="AU114" s="209" t="s">
        <v>89</v>
      </c>
      <c r="AV114" s="13" t="s">
        <v>89</v>
      </c>
      <c r="AW114" s="13" t="s">
        <v>34</v>
      </c>
      <c r="AX114" s="13" t="s">
        <v>73</v>
      </c>
      <c r="AY114" s="209" t="s">
        <v>131</v>
      </c>
    </row>
    <row r="115" spans="1:65" s="16" customFormat="1" ht="11.25">
      <c r="B115" s="242"/>
      <c r="C115" s="243"/>
      <c r="D115" s="200" t="s">
        <v>143</v>
      </c>
      <c r="E115" s="244" t="s">
        <v>21</v>
      </c>
      <c r="F115" s="245" t="s">
        <v>320</v>
      </c>
      <c r="G115" s="243"/>
      <c r="H115" s="246">
        <v>2</v>
      </c>
      <c r="I115" s="247"/>
      <c r="J115" s="243"/>
      <c r="K115" s="243"/>
      <c r="L115" s="248"/>
      <c r="M115" s="249"/>
      <c r="N115" s="250"/>
      <c r="O115" s="250"/>
      <c r="P115" s="250"/>
      <c r="Q115" s="250"/>
      <c r="R115" s="250"/>
      <c r="S115" s="250"/>
      <c r="T115" s="251"/>
      <c r="AT115" s="252" t="s">
        <v>143</v>
      </c>
      <c r="AU115" s="252" t="s">
        <v>89</v>
      </c>
      <c r="AV115" s="16" t="s">
        <v>139</v>
      </c>
      <c r="AW115" s="16" t="s">
        <v>34</v>
      </c>
      <c r="AX115" s="16" t="s">
        <v>81</v>
      </c>
      <c r="AY115" s="252" t="s">
        <v>131</v>
      </c>
    </row>
    <row r="116" spans="1:65" s="2" customFormat="1" ht="16.5" customHeight="1">
      <c r="A116" s="36"/>
      <c r="B116" s="37"/>
      <c r="C116" s="180" t="s">
        <v>161</v>
      </c>
      <c r="D116" s="180" t="s">
        <v>134</v>
      </c>
      <c r="E116" s="181" t="s">
        <v>161</v>
      </c>
      <c r="F116" s="182" t="s">
        <v>525</v>
      </c>
      <c r="G116" s="183" t="s">
        <v>339</v>
      </c>
      <c r="H116" s="184">
        <v>1</v>
      </c>
      <c r="I116" s="185"/>
      <c r="J116" s="186">
        <f>ROUND(I116*H116,2)</f>
        <v>0</v>
      </c>
      <c r="K116" s="182" t="s">
        <v>171</v>
      </c>
      <c r="L116" s="41"/>
      <c r="M116" s="187" t="s">
        <v>21</v>
      </c>
      <c r="N116" s="188" t="s">
        <v>45</v>
      </c>
      <c r="O116" s="66"/>
      <c r="P116" s="189">
        <f>O116*H116</f>
        <v>0</v>
      </c>
      <c r="Q116" s="189">
        <v>0</v>
      </c>
      <c r="R116" s="189">
        <f>Q116*H116</f>
        <v>0</v>
      </c>
      <c r="S116" s="189">
        <v>0</v>
      </c>
      <c r="T116" s="190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191" t="s">
        <v>230</v>
      </c>
      <c r="AT116" s="191" t="s">
        <v>134</v>
      </c>
      <c r="AU116" s="191" t="s">
        <v>89</v>
      </c>
      <c r="AY116" s="19" t="s">
        <v>131</v>
      </c>
      <c r="BE116" s="192">
        <f>IF(N116="základní",J116,0)</f>
        <v>0</v>
      </c>
      <c r="BF116" s="192">
        <f>IF(N116="snížená",J116,0)</f>
        <v>0</v>
      </c>
      <c r="BG116" s="192">
        <f>IF(N116="zákl. přenesená",J116,0)</f>
        <v>0</v>
      </c>
      <c r="BH116" s="192">
        <f>IF(N116="sníž. přenesená",J116,0)</f>
        <v>0</v>
      </c>
      <c r="BI116" s="192">
        <f>IF(N116="nulová",J116,0)</f>
        <v>0</v>
      </c>
      <c r="BJ116" s="19" t="s">
        <v>89</v>
      </c>
      <c r="BK116" s="192">
        <f>ROUND(I116*H116,2)</f>
        <v>0</v>
      </c>
      <c r="BL116" s="19" t="s">
        <v>230</v>
      </c>
      <c r="BM116" s="191" t="s">
        <v>241</v>
      </c>
    </row>
    <row r="117" spans="1:65" s="13" customFormat="1" ht="11.25">
      <c r="B117" s="198"/>
      <c r="C117" s="199"/>
      <c r="D117" s="200" t="s">
        <v>143</v>
      </c>
      <c r="E117" s="201" t="s">
        <v>21</v>
      </c>
      <c r="F117" s="202" t="s">
        <v>340</v>
      </c>
      <c r="G117" s="199"/>
      <c r="H117" s="203">
        <v>1</v>
      </c>
      <c r="I117" s="204"/>
      <c r="J117" s="199"/>
      <c r="K117" s="199"/>
      <c r="L117" s="205"/>
      <c r="M117" s="206"/>
      <c r="N117" s="207"/>
      <c r="O117" s="207"/>
      <c r="P117" s="207"/>
      <c r="Q117" s="207"/>
      <c r="R117" s="207"/>
      <c r="S117" s="207"/>
      <c r="T117" s="208"/>
      <c r="AT117" s="209" t="s">
        <v>143</v>
      </c>
      <c r="AU117" s="209" t="s">
        <v>89</v>
      </c>
      <c r="AV117" s="13" t="s">
        <v>89</v>
      </c>
      <c r="AW117" s="13" t="s">
        <v>34</v>
      </c>
      <c r="AX117" s="13" t="s">
        <v>73</v>
      </c>
      <c r="AY117" s="209" t="s">
        <v>131</v>
      </c>
    </row>
    <row r="118" spans="1:65" s="16" customFormat="1" ht="11.25">
      <c r="B118" s="242"/>
      <c r="C118" s="243"/>
      <c r="D118" s="200" t="s">
        <v>143</v>
      </c>
      <c r="E118" s="244" t="s">
        <v>21</v>
      </c>
      <c r="F118" s="245" t="s">
        <v>320</v>
      </c>
      <c r="G118" s="243"/>
      <c r="H118" s="246">
        <v>1</v>
      </c>
      <c r="I118" s="247"/>
      <c r="J118" s="243"/>
      <c r="K118" s="243"/>
      <c r="L118" s="248"/>
      <c r="M118" s="249"/>
      <c r="N118" s="250"/>
      <c r="O118" s="250"/>
      <c r="P118" s="250"/>
      <c r="Q118" s="250"/>
      <c r="R118" s="250"/>
      <c r="S118" s="250"/>
      <c r="T118" s="251"/>
      <c r="AT118" s="252" t="s">
        <v>143</v>
      </c>
      <c r="AU118" s="252" t="s">
        <v>89</v>
      </c>
      <c r="AV118" s="16" t="s">
        <v>139</v>
      </c>
      <c r="AW118" s="16" t="s">
        <v>34</v>
      </c>
      <c r="AX118" s="16" t="s">
        <v>81</v>
      </c>
      <c r="AY118" s="252" t="s">
        <v>131</v>
      </c>
    </row>
    <row r="119" spans="1:65" s="2" customFormat="1" ht="16.5" customHeight="1">
      <c r="A119" s="36"/>
      <c r="B119" s="37"/>
      <c r="C119" s="180" t="s">
        <v>193</v>
      </c>
      <c r="D119" s="180" t="s">
        <v>134</v>
      </c>
      <c r="E119" s="181" t="s">
        <v>193</v>
      </c>
      <c r="F119" s="182" t="s">
        <v>526</v>
      </c>
      <c r="G119" s="183" t="s">
        <v>339</v>
      </c>
      <c r="H119" s="184">
        <v>14</v>
      </c>
      <c r="I119" s="185"/>
      <c r="J119" s="186">
        <f>ROUND(I119*H119,2)</f>
        <v>0</v>
      </c>
      <c r="K119" s="182" t="s">
        <v>171</v>
      </c>
      <c r="L119" s="41"/>
      <c r="M119" s="187" t="s">
        <v>21</v>
      </c>
      <c r="N119" s="188" t="s">
        <v>45</v>
      </c>
      <c r="O119" s="66"/>
      <c r="P119" s="189">
        <f>O119*H119</f>
        <v>0</v>
      </c>
      <c r="Q119" s="189">
        <v>0</v>
      </c>
      <c r="R119" s="189">
        <f>Q119*H119</f>
        <v>0</v>
      </c>
      <c r="S119" s="189">
        <v>0</v>
      </c>
      <c r="T119" s="190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191" t="s">
        <v>230</v>
      </c>
      <c r="AT119" s="191" t="s">
        <v>134</v>
      </c>
      <c r="AU119" s="191" t="s">
        <v>89</v>
      </c>
      <c r="AY119" s="19" t="s">
        <v>131</v>
      </c>
      <c r="BE119" s="192">
        <f>IF(N119="základní",J119,0)</f>
        <v>0</v>
      </c>
      <c r="BF119" s="192">
        <f>IF(N119="snížená",J119,0)</f>
        <v>0</v>
      </c>
      <c r="BG119" s="192">
        <f>IF(N119="zákl. přenesená",J119,0)</f>
        <v>0</v>
      </c>
      <c r="BH119" s="192">
        <f>IF(N119="sníž. přenesená",J119,0)</f>
        <v>0</v>
      </c>
      <c r="BI119" s="192">
        <f>IF(N119="nulová",J119,0)</f>
        <v>0</v>
      </c>
      <c r="BJ119" s="19" t="s">
        <v>89</v>
      </c>
      <c r="BK119" s="192">
        <f>ROUND(I119*H119,2)</f>
        <v>0</v>
      </c>
      <c r="BL119" s="19" t="s">
        <v>230</v>
      </c>
      <c r="BM119" s="191" t="s">
        <v>251</v>
      </c>
    </row>
    <row r="120" spans="1:65" s="13" customFormat="1" ht="11.25">
      <c r="B120" s="198"/>
      <c r="C120" s="199"/>
      <c r="D120" s="200" t="s">
        <v>143</v>
      </c>
      <c r="E120" s="201" t="s">
        <v>21</v>
      </c>
      <c r="F120" s="202" t="s">
        <v>460</v>
      </c>
      <c r="G120" s="199"/>
      <c r="H120" s="203">
        <v>14</v>
      </c>
      <c r="I120" s="204"/>
      <c r="J120" s="199"/>
      <c r="K120" s="199"/>
      <c r="L120" s="205"/>
      <c r="M120" s="206"/>
      <c r="N120" s="207"/>
      <c r="O120" s="207"/>
      <c r="P120" s="207"/>
      <c r="Q120" s="207"/>
      <c r="R120" s="207"/>
      <c r="S120" s="207"/>
      <c r="T120" s="208"/>
      <c r="AT120" s="209" t="s">
        <v>143</v>
      </c>
      <c r="AU120" s="209" t="s">
        <v>89</v>
      </c>
      <c r="AV120" s="13" t="s">
        <v>89</v>
      </c>
      <c r="AW120" s="13" t="s">
        <v>34</v>
      </c>
      <c r="AX120" s="13" t="s">
        <v>73</v>
      </c>
      <c r="AY120" s="209" t="s">
        <v>131</v>
      </c>
    </row>
    <row r="121" spans="1:65" s="16" customFormat="1" ht="11.25">
      <c r="B121" s="242"/>
      <c r="C121" s="243"/>
      <c r="D121" s="200" t="s">
        <v>143</v>
      </c>
      <c r="E121" s="244" t="s">
        <v>21</v>
      </c>
      <c r="F121" s="245" t="s">
        <v>320</v>
      </c>
      <c r="G121" s="243"/>
      <c r="H121" s="246">
        <v>14</v>
      </c>
      <c r="I121" s="247"/>
      <c r="J121" s="243"/>
      <c r="K121" s="243"/>
      <c r="L121" s="248"/>
      <c r="M121" s="249"/>
      <c r="N121" s="250"/>
      <c r="O121" s="250"/>
      <c r="P121" s="250"/>
      <c r="Q121" s="250"/>
      <c r="R121" s="250"/>
      <c r="S121" s="250"/>
      <c r="T121" s="251"/>
      <c r="AT121" s="252" t="s">
        <v>143</v>
      </c>
      <c r="AU121" s="252" t="s">
        <v>89</v>
      </c>
      <c r="AV121" s="16" t="s">
        <v>139</v>
      </c>
      <c r="AW121" s="16" t="s">
        <v>34</v>
      </c>
      <c r="AX121" s="16" t="s">
        <v>81</v>
      </c>
      <c r="AY121" s="252" t="s">
        <v>131</v>
      </c>
    </row>
    <row r="122" spans="1:65" s="2" customFormat="1" ht="16.5" customHeight="1">
      <c r="A122" s="36"/>
      <c r="B122" s="37"/>
      <c r="C122" s="180" t="s">
        <v>199</v>
      </c>
      <c r="D122" s="180" t="s">
        <v>134</v>
      </c>
      <c r="E122" s="181" t="s">
        <v>199</v>
      </c>
      <c r="F122" s="182" t="s">
        <v>527</v>
      </c>
      <c r="G122" s="183" t="s">
        <v>339</v>
      </c>
      <c r="H122" s="184">
        <v>1</v>
      </c>
      <c r="I122" s="185"/>
      <c r="J122" s="186">
        <f>ROUND(I122*H122,2)</f>
        <v>0</v>
      </c>
      <c r="K122" s="182" t="s">
        <v>171</v>
      </c>
      <c r="L122" s="41"/>
      <c r="M122" s="187" t="s">
        <v>21</v>
      </c>
      <c r="N122" s="188" t="s">
        <v>45</v>
      </c>
      <c r="O122" s="66"/>
      <c r="P122" s="189">
        <f>O122*H122</f>
        <v>0</v>
      </c>
      <c r="Q122" s="189">
        <v>0</v>
      </c>
      <c r="R122" s="189">
        <f>Q122*H122</f>
        <v>0</v>
      </c>
      <c r="S122" s="189">
        <v>0</v>
      </c>
      <c r="T122" s="190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191" t="s">
        <v>230</v>
      </c>
      <c r="AT122" s="191" t="s">
        <v>134</v>
      </c>
      <c r="AU122" s="191" t="s">
        <v>89</v>
      </c>
      <c r="AY122" s="19" t="s">
        <v>131</v>
      </c>
      <c r="BE122" s="192">
        <f>IF(N122="základní",J122,0)</f>
        <v>0</v>
      </c>
      <c r="BF122" s="192">
        <f>IF(N122="snížená",J122,0)</f>
        <v>0</v>
      </c>
      <c r="BG122" s="192">
        <f>IF(N122="zákl. přenesená",J122,0)</f>
        <v>0</v>
      </c>
      <c r="BH122" s="192">
        <f>IF(N122="sníž. přenesená",J122,0)</f>
        <v>0</v>
      </c>
      <c r="BI122" s="192">
        <f>IF(N122="nulová",J122,0)</f>
        <v>0</v>
      </c>
      <c r="BJ122" s="19" t="s">
        <v>89</v>
      </c>
      <c r="BK122" s="192">
        <f>ROUND(I122*H122,2)</f>
        <v>0</v>
      </c>
      <c r="BL122" s="19" t="s">
        <v>230</v>
      </c>
      <c r="BM122" s="191" t="s">
        <v>263</v>
      </c>
    </row>
    <row r="123" spans="1:65" s="13" customFormat="1" ht="11.25">
      <c r="B123" s="198"/>
      <c r="C123" s="199"/>
      <c r="D123" s="200" t="s">
        <v>143</v>
      </c>
      <c r="E123" s="201" t="s">
        <v>21</v>
      </c>
      <c r="F123" s="202" t="s">
        <v>340</v>
      </c>
      <c r="G123" s="199"/>
      <c r="H123" s="203">
        <v>1</v>
      </c>
      <c r="I123" s="204"/>
      <c r="J123" s="199"/>
      <c r="K123" s="199"/>
      <c r="L123" s="205"/>
      <c r="M123" s="206"/>
      <c r="N123" s="207"/>
      <c r="O123" s="207"/>
      <c r="P123" s="207"/>
      <c r="Q123" s="207"/>
      <c r="R123" s="207"/>
      <c r="S123" s="207"/>
      <c r="T123" s="208"/>
      <c r="AT123" s="209" t="s">
        <v>143</v>
      </c>
      <c r="AU123" s="209" t="s">
        <v>89</v>
      </c>
      <c r="AV123" s="13" t="s">
        <v>89</v>
      </c>
      <c r="AW123" s="13" t="s">
        <v>34</v>
      </c>
      <c r="AX123" s="13" t="s">
        <v>73</v>
      </c>
      <c r="AY123" s="209" t="s">
        <v>131</v>
      </c>
    </row>
    <row r="124" spans="1:65" s="16" customFormat="1" ht="11.25">
      <c r="B124" s="242"/>
      <c r="C124" s="243"/>
      <c r="D124" s="200" t="s">
        <v>143</v>
      </c>
      <c r="E124" s="244" t="s">
        <v>21</v>
      </c>
      <c r="F124" s="245" t="s">
        <v>320</v>
      </c>
      <c r="G124" s="243"/>
      <c r="H124" s="246">
        <v>1</v>
      </c>
      <c r="I124" s="247"/>
      <c r="J124" s="243"/>
      <c r="K124" s="243"/>
      <c r="L124" s="248"/>
      <c r="M124" s="249"/>
      <c r="N124" s="250"/>
      <c r="O124" s="250"/>
      <c r="P124" s="250"/>
      <c r="Q124" s="250"/>
      <c r="R124" s="250"/>
      <c r="S124" s="250"/>
      <c r="T124" s="251"/>
      <c r="AT124" s="252" t="s">
        <v>143</v>
      </c>
      <c r="AU124" s="252" t="s">
        <v>89</v>
      </c>
      <c r="AV124" s="16" t="s">
        <v>139</v>
      </c>
      <c r="AW124" s="16" t="s">
        <v>34</v>
      </c>
      <c r="AX124" s="16" t="s">
        <v>81</v>
      </c>
      <c r="AY124" s="252" t="s">
        <v>131</v>
      </c>
    </row>
    <row r="125" spans="1:65" s="2" customFormat="1" ht="16.5" customHeight="1">
      <c r="A125" s="36"/>
      <c r="B125" s="37"/>
      <c r="C125" s="180" t="s">
        <v>204</v>
      </c>
      <c r="D125" s="180" t="s">
        <v>134</v>
      </c>
      <c r="E125" s="181" t="s">
        <v>204</v>
      </c>
      <c r="F125" s="182" t="s">
        <v>528</v>
      </c>
      <c r="G125" s="183" t="s">
        <v>339</v>
      </c>
      <c r="H125" s="184">
        <v>2</v>
      </c>
      <c r="I125" s="185"/>
      <c r="J125" s="186">
        <f>ROUND(I125*H125,2)</f>
        <v>0</v>
      </c>
      <c r="K125" s="182" t="s">
        <v>171</v>
      </c>
      <c r="L125" s="41"/>
      <c r="M125" s="187" t="s">
        <v>21</v>
      </c>
      <c r="N125" s="188" t="s">
        <v>45</v>
      </c>
      <c r="O125" s="66"/>
      <c r="P125" s="189">
        <f>O125*H125</f>
        <v>0</v>
      </c>
      <c r="Q125" s="189">
        <v>0</v>
      </c>
      <c r="R125" s="189">
        <f>Q125*H125</f>
        <v>0</v>
      </c>
      <c r="S125" s="189">
        <v>0</v>
      </c>
      <c r="T125" s="190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191" t="s">
        <v>230</v>
      </c>
      <c r="AT125" s="191" t="s">
        <v>134</v>
      </c>
      <c r="AU125" s="191" t="s">
        <v>89</v>
      </c>
      <c r="AY125" s="19" t="s">
        <v>131</v>
      </c>
      <c r="BE125" s="192">
        <f>IF(N125="základní",J125,0)</f>
        <v>0</v>
      </c>
      <c r="BF125" s="192">
        <f>IF(N125="snížená",J125,0)</f>
        <v>0</v>
      </c>
      <c r="BG125" s="192">
        <f>IF(N125="zákl. přenesená",J125,0)</f>
        <v>0</v>
      </c>
      <c r="BH125" s="192">
        <f>IF(N125="sníž. přenesená",J125,0)</f>
        <v>0</v>
      </c>
      <c r="BI125" s="192">
        <f>IF(N125="nulová",J125,0)</f>
        <v>0</v>
      </c>
      <c r="BJ125" s="19" t="s">
        <v>89</v>
      </c>
      <c r="BK125" s="192">
        <f>ROUND(I125*H125,2)</f>
        <v>0</v>
      </c>
      <c r="BL125" s="19" t="s">
        <v>230</v>
      </c>
      <c r="BM125" s="191" t="s">
        <v>275</v>
      </c>
    </row>
    <row r="126" spans="1:65" s="13" customFormat="1" ht="11.25">
      <c r="B126" s="198"/>
      <c r="C126" s="199"/>
      <c r="D126" s="200" t="s">
        <v>143</v>
      </c>
      <c r="E126" s="201" t="s">
        <v>21</v>
      </c>
      <c r="F126" s="202" t="s">
        <v>343</v>
      </c>
      <c r="G126" s="199"/>
      <c r="H126" s="203">
        <v>2</v>
      </c>
      <c r="I126" s="204"/>
      <c r="J126" s="199"/>
      <c r="K126" s="199"/>
      <c r="L126" s="205"/>
      <c r="M126" s="206"/>
      <c r="N126" s="207"/>
      <c r="O126" s="207"/>
      <c r="P126" s="207"/>
      <c r="Q126" s="207"/>
      <c r="R126" s="207"/>
      <c r="S126" s="207"/>
      <c r="T126" s="208"/>
      <c r="AT126" s="209" t="s">
        <v>143</v>
      </c>
      <c r="AU126" s="209" t="s">
        <v>89</v>
      </c>
      <c r="AV126" s="13" t="s">
        <v>89</v>
      </c>
      <c r="AW126" s="13" t="s">
        <v>34</v>
      </c>
      <c r="AX126" s="13" t="s">
        <v>73</v>
      </c>
      <c r="AY126" s="209" t="s">
        <v>131</v>
      </c>
    </row>
    <row r="127" spans="1:65" s="16" customFormat="1" ht="11.25">
      <c r="B127" s="242"/>
      <c r="C127" s="243"/>
      <c r="D127" s="200" t="s">
        <v>143</v>
      </c>
      <c r="E127" s="244" t="s">
        <v>21</v>
      </c>
      <c r="F127" s="245" t="s">
        <v>320</v>
      </c>
      <c r="G127" s="243"/>
      <c r="H127" s="246">
        <v>2</v>
      </c>
      <c r="I127" s="247"/>
      <c r="J127" s="243"/>
      <c r="K127" s="243"/>
      <c r="L127" s="248"/>
      <c r="M127" s="249"/>
      <c r="N127" s="250"/>
      <c r="O127" s="250"/>
      <c r="P127" s="250"/>
      <c r="Q127" s="250"/>
      <c r="R127" s="250"/>
      <c r="S127" s="250"/>
      <c r="T127" s="251"/>
      <c r="AT127" s="252" t="s">
        <v>143</v>
      </c>
      <c r="AU127" s="252" t="s">
        <v>89</v>
      </c>
      <c r="AV127" s="16" t="s">
        <v>139</v>
      </c>
      <c r="AW127" s="16" t="s">
        <v>34</v>
      </c>
      <c r="AX127" s="16" t="s">
        <v>81</v>
      </c>
      <c r="AY127" s="252" t="s">
        <v>131</v>
      </c>
    </row>
    <row r="128" spans="1:65" s="2" customFormat="1" ht="24.2" customHeight="1">
      <c r="A128" s="36"/>
      <c r="B128" s="37"/>
      <c r="C128" s="180" t="s">
        <v>209</v>
      </c>
      <c r="D128" s="180" t="s">
        <v>134</v>
      </c>
      <c r="E128" s="181" t="s">
        <v>209</v>
      </c>
      <c r="F128" s="182" t="s">
        <v>529</v>
      </c>
      <c r="G128" s="183" t="s">
        <v>339</v>
      </c>
      <c r="H128" s="184">
        <v>1</v>
      </c>
      <c r="I128" s="185"/>
      <c r="J128" s="186">
        <f>ROUND(I128*H128,2)</f>
        <v>0</v>
      </c>
      <c r="K128" s="182" t="s">
        <v>171</v>
      </c>
      <c r="L128" s="41"/>
      <c r="M128" s="187" t="s">
        <v>21</v>
      </c>
      <c r="N128" s="188" t="s">
        <v>45</v>
      </c>
      <c r="O128" s="66"/>
      <c r="P128" s="189">
        <f>O128*H128</f>
        <v>0</v>
      </c>
      <c r="Q128" s="189">
        <v>0</v>
      </c>
      <c r="R128" s="189">
        <f>Q128*H128</f>
        <v>0</v>
      </c>
      <c r="S128" s="189">
        <v>0</v>
      </c>
      <c r="T128" s="190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91" t="s">
        <v>230</v>
      </c>
      <c r="AT128" s="191" t="s">
        <v>134</v>
      </c>
      <c r="AU128" s="191" t="s">
        <v>89</v>
      </c>
      <c r="AY128" s="19" t="s">
        <v>131</v>
      </c>
      <c r="BE128" s="192">
        <f>IF(N128="základní",J128,0)</f>
        <v>0</v>
      </c>
      <c r="BF128" s="192">
        <f>IF(N128="snížená",J128,0)</f>
        <v>0</v>
      </c>
      <c r="BG128" s="192">
        <f>IF(N128="zákl. přenesená",J128,0)</f>
        <v>0</v>
      </c>
      <c r="BH128" s="192">
        <f>IF(N128="sníž. přenesená",J128,0)</f>
        <v>0</v>
      </c>
      <c r="BI128" s="192">
        <f>IF(N128="nulová",J128,0)</f>
        <v>0</v>
      </c>
      <c r="BJ128" s="19" t="s">
        <v>89</v>
      </c>
      <c r="BK128" s="192">
        <f>ROUND(I128*H128,2)</f>
        <v>0</v>
      </c>
      <c r="BL128" s="19" t="s">
        <v>230</v>
      </c>
      <c r="BM128" s="191" t="s">
        <v>286</v>
      </c>
    </row>
    <row r="129" spans="1:65" s="13" customFormat="1" ht="11.25">
      <c r="B129" s="198"/>
      <c r="C129" s="199"/>
      <c r="D129" s="200" t="s">
        <v>143</v>
      </c>
      <c r="E129" s="201" t="s">
        <v>21</v>
      </c>
      <c r="F129" s="202" t="s">
        <v>340</v>
      </c>
      <c r="G129" s="199"/>
      <c r="H129" s="203">
        <v>1</v>
      </c>
      <c r="I129" s="204"/>
      <c r="J129" s="199"/>
      <c r="K129" s="199"/>
      <c r="L129" s="205"/>
      <c r="M129" s="206"/>
      <c r="N129" s="207"/>
      <c r="O129" s="207"/>
      <c r="P129" s="207"/>
      <c r="Q129" s="207"/>
      <c r="R129" s="207"/>
      <c r="S129" s="207"/>
      <c r="T129" s="208"/>
      <c r="AT129" s="209" t="s">
        <v>143</v>
      </c>
      <c r="AU129" s="209" t="s">
        <v>89</v>
      </c>
      <c r="AV129" s="13" t="s">
        <v>89</v>
      </c>
      <c r="AW129" s="13" t="s">
        <v>34</v>
      </c>
      <c r="AX129" s="13" t="s">
        <v>73</v>
      </c>
      <c r="AY129" s="209" t="s">
        <v>131</v>
      </c>
    </row>
    <row r="130" spans="1:65" s="16" customFormat="1" ht="11.25">
      <c r="B130" s="242"/>
      <c r="C130" s="243"/>
      <c r="D130" s="200" t="s">
        <v>143</v>
      </c>
      <c r="E130" s="244" t="s">
        <v>21</v>
      </c>
      <c r="F130" s="245" t="s">
        <v>320</v>
      </c>
      <c r="G130" s="243"/>
      <c r="H130" s="246">
        <v>1</v>
      </c>
      <c r="I130" s="247"/>
      <c r="J130" s="243"/>
      <c r="K130" s="243"/>
      <c r="L130" s="248"/>
      <c r="M130" s="249"/>
      <c r="N130" s="250"/>
      <c r="O130" s="250"/>
      <c r="P130" s="250"/>
      <c r="Q130" s="250"/>
      <c r="R130" s="250"/>
      <c r="S130" s="250"/>
      <c r="T130" s="251"/>
      <c r="AT130" s="252" t="s">
        <v>143</v>
      </c>
      <c r="AU130" s="252" t="s">
        <v>89</v>
      </c>
      <c r="AV130" s="16" t="s">
        <v>139</v>
      </c>
      <c r="AW130" s="16" t="s">
        <v>34</v>
      </c>
      <c r="AX130" s="16" t="s">
        <v>81</v>
      </c>
      <c r="AY130" s="252" t="s">
        <v>131</v>
      </c>
    </row>
    <row r="131" spans="1:65" s="2" customFormat="1" ht="16.5" customHeight="1">
      <c r="A131" s="36"/>
      <c r="B131" s="37"/>
      <c r="C131" s="180" t="s">
        <v>215</v>
      </c>
      <c r="D131" s="180" t="s">
        <v>134</v>
      </c>
      <c r="E131" s="181" t="s">
        <v>215</v>
      </c>
      <c r="F131" s="182" t="s">
        <v>530</v>
      </c>
      <c r="G131" s="183" t="s">
        <v>339</v>
      </c>
      <c r="H131" s="184">
        <v>1</v>
      </c>
      <c r="I131" s="185"/>
      <c r="J131" s="186">
        <f>ROUND(I131*H131,2)</f>
        <v>0</v>
      </c>
      <c r="K131" s="182" t="s">
        <v>171</v>
      </c>
      <c r="L131" s="41"/>
      <c r="M131" s="187" t="s">
        <v>21</v>
      </c>
      <c r="N131" s="188" t="s">
        <v>45</v>
      </c>
      <c r="O131" s="66"/>
      <c r="P131" s="189">
        <f>O131*H131</f>
        <v>0</v>
      </c>
      <c r="Q131" s="189">
        <v>0</v>
      </c>
      <c r="R131" s="189">
        <f>Q131*H131</f>
        <v>0</v>
      </c>
      <c r="S131" s="189">
        <v>0</v>
      </c>
      <c r="T131" s="190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91" t="s">
        <v>230</v>
      </c>
      <c r="AT131" s="191" t="s">
        <v>134</v>
      </c>
      <c r="AU131" s="191" t="s">
        <v>89</v>
      </c>
      <c r="AY131" s="19" t="s">
        <v>131</v>
      </c>
      <c r="BE131" s="192">
        <f>IF(N131="základní",J131,0)</f>
        <v>0</v>
      </c>
      <c r="BF131" s="192">
        <f>IF(N131="snížená",J131,0)</f>
        <v>0</v>
      </c>
      <c r="BG131" s="192">
        <f>IF(N131="zákl. přenesená",J131,0)</f>
        <v>0</v>
      </c>
      <c r="BH131" s="192">
        <f>IF(N131="sníž. přenesená",J131,0)</f>
        <v>0</v>
      </c>
      <c r="BI131" s="192">
        <f>IF(N131="nulová",J131,0)</f>
        <v>0</v>
      </c>
      <c r="BJ131" s="19" t="s">
        <v>89</v>
      </c>
      <c r="BK131" s="192">
        <f>ROUND(I131*H131,2)</f>
        <v>0</v>
      </c>
      <c r="BL131" s="19" t="s">
        <v>230</v>
      </c>
      <c r="BM131" s="191" t="s">
        <v>298</v>
      </c>
    </row>
    <row r="132" spans="1:65" s="13" customFormat="1" ht="11.25">
      <c r="B132" s="198"/>
      <c r="C132" s="199"/>
      <c r="D132" s="200" t="s">
        <v>143</v>
      </c>
      <c r="E132" s="201" t="s">
        <v>21</v>
      </c>
      <c r="F132" s="202" t="s">
        <v>531</v>
      </c>
      <c r="G132" s="199"/>
      <c r="H132" s="203">
        <v>1</v>
      </c>
      <c r="I132" s="204"/>
      <c r="J132" s="199"/>
      <c r="K132" s="199"/>
      <c r="L132" s="205"/>
      <c r="M132" s="206"/>
      <c r="N132" s="207"/>
      <c r="O132" s="207"/>
      <c r="P132" s="207"/>
      <c r="Q132" s="207"/>
      <c r="R132" s="207"/>
      <c r="S132" s="207"/>
      <c r="T132" s="208"/>
      <c r="AT132" s="209" t="s">
        <v>143</v>
      </c>
      <c r="AU132" s="209" t="s">
        <v>89</v>
      </c>
      <c r="AV132" s="13" t="s">
        <v>89</v>
      </c>
      <c r="AW132" s="13" t="s">
        <v>34</v>
      </c>
      <c r="AX132" s="13" t="s">
        <v>73</v>
      </c>
      <c r="AY132" s="209" t="s">
        <v>131</v>
      </c>
    </row>
    <row r="133" spans="1:65" s="16" customFormat="1" ht="11.25">
      <c r="B133" s="242"/>
      <c r="C133" s="243"/>
      <c r="D133" s="200" t="s">
        <v>143</v>
      </c>
      <c r="E133" s="244" t="s">
        <v>21</v>
      </c>
      <c r="F133" s="245" t="s">
        <v>320</v>
      </c>
      <c r="G133" s="243"/>
      <c r="H133" s="246">
        <v>1</v>
      </c>
      <c r="I133" s="247"/>
      <c r="J133" s="243"/>
      <c r="K133" s="243"/>
      <c r="L133" s="248"/>
      <c r="M133" s="249"/>
      <c r="N133" s="250"/>
      <c r="O133" s="250"/>
      <c r="P133" s="250"/>
      <c r="Q133" s="250"/>
      <c r="R133" s="250"/>
      <c r="S133" s="250"/>
      <c r="T133" s="251"/>
      <c r="AT133" s="252" t="s">
        <v>143</v>
      </c>
      <c r="AU133" s="252" t="s">
        <v>89</v>
      </c>
      <c r="AV133" s="16" t="s">
        <v>139</v>
      </c>
      <c r="AW133" s="16" t="s">
        <v>34</v>
      </c>
      <c r="AX133" s="16" t="s">
        <v>81</v>
      </c>
      <c r="AY133" s="252" t="s">
        <v>131</v>
      </c>
    </row>
    <row r="134" spans="1:65" s="2" customFormat="1" ht="16.5" customHeight="1">
      <c r="A134" s="36"/>
      <c r="B134" s="37"/>
      <c r="C134" s="180" t="s">
        <v>8</v>
      </c>
      <c r="D134" s="180" t="s">
        <v>134</v>
      </c>
      <c r="E134" s="181" t="s">
        <v>8</v>
      </c>
      <c r="F134" s="182" t="s">
        <v>532</v>
      </c>
      <c r="G134" s="183" t="s">
        <v>339</v>
      </c>
      <c r="H134" s="184">
        <v>1</v>
      </c>
      <c r="I134" s="185"/>
      <c r="J134" s="186">
        <f>ROUND(I134*H134,2)</f>
        <v>0</v>
      </c>
      <c r="K134" s="182" t="s">
        <v>171</v>
      </c>
      <c r="L134" s="41"/>
      <c r="M134" s="187" t="s">
        <v>21</v>
      </c>
      <c r="N134" s="188" t="s">
        <v>45</v>
      </c>
      <c r="O134" s="66"/>
      <c r="P134" s="189">
        <f>O134*H134</f>
        <v>0</v>
      </c>
      <c r="Q134" s="189">
        <v>0</v>
      </c>
      <c r="R134" s="189">
        <f>Q134*H134</f>
        <v>0</v>
      </c>
      <c r="S134" s="189">
        <v>0</v>
      </c>
      <c r="T134" s="190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91" t="s">
        <v>230</v>
      </c>
      <c r="AT134" s="191" t="s">
        <v>134</v>
      </c>
      <c r="AU134" s="191" t="s">
        <v>89</v>
      </c>
      <c r="AY134" s="19" t="s">
        <v>131</v>
      </c>
      <c r="BE134" s="192">
        <f>IF(N134="základní",J134,0)</f>
        <v>0</v>
      </c>
      <c r="BF134" s="192">
        <f>IF(N134="snížená",J134,0)</f>
        <v>0</v>
      </c>
      <c r="BG134" s="192">
        <f>IF(N134="zákl. přenesená",J134,0)</f>
        <v>0</v>
      </c>
      <c r="BH134" s="192">
        <f>IF(N134="sníž. přenesená",J134,0)</f>
        <v>0</v>
      </c>
      <c r="BI134" s="192">
        <f>IF(N134="nulová",J134,0)</f>
        <v>0</v>
      </c>
      <c r="BJ134" s="19" t="s">
        <v>89</v>
      </c>
      <c r="BK134" s="192">
        <f>ROUND(I134*H134,2)</f>
        <v>0</v>
      </c>
      <c r="BL134" s="19" t="s">
        <v>230</v>
      </c>
      <c r="BM134" s="191" t="s">
        <v>311</v>
      </c>
    </row>
    <row r="135" spans="1:65" s="13" customFormat="1" ht="11.25">
      <c r="B135" s="198"/>
      <c r="C135" s="199"/>
      <c r="D135" s="200" t="s">
        <v>143</v>
      </c>
      <c r="E135" s="201" t="s">
        <v>21</v>
      </c>
      <c r="F135" s="202" t="s">
        <v>531</v>
      </c>
      <c r="G135" s="199"/>
      <c r="H135" s="203">
        <v>1</v>
      </c>
      <c r="I135" s="204"/>
      <c r="J135" s="199"/>
      <c r="K135" s="199"/>
      <c r="L135" s="205"/>
      <c r="M135" s="206"/>
      <c r="N135" s="207"/>
      <c r="O135" s="207"/>
      <c r="P135" s="207"/>
      <c r="Q135" s="207"/>
      <c r="R135" s="207"/>
      <c r="S135" s="207"/>
      <c r="T135" s="208"/>
      <c r="AT135" s="209" t="s">
        <v>143</v>
      </c>
      <c r="AU135" s="209" t="s">
        <v>89</v>
      </c>
      <c r="AV135" s="13" t="s">
        <v>89</v>
      </c>
      <c r="AW135" s="13" t="s">
        <v>34</v>
      </c>
      <c r="AX135" s="13" t="s">
        <v>73</v>
      </c>
      <c r="AY135" s="209" t="s">
        <v>131</v>
      </c>
    </row>
    <row r="136" spans="1:65" s="16" customFormat="1" ht="11.25">
      <c r="B136" s="242"/>
      <c r="C136" s="243"/>
      <c r="D136" s="200" t="s">
        <v>143</v>
      </c>
      <c r="E136" s="244" t="s">
        <v>21</v>
      </c>
      <c r="F136" s="245" t="s">
        <v>320</v>
      </c>
      <c r="G136" s="243"/>
      <c r="H136" s="246">
        <v>1</v>
      </c>
      <c r="I136" s="247"/>
      <c r="J136" s="243"/>
      <c r="K136" s="243"/>
      <c r="L136" s="248"/>
      <c r="M136" s="249"/>
      <c r="N136" s="250"/>
      <c r="O136" s="250"/>
      <c r="P136" s="250"/>
      <c r="Q136" s="250"/>
      <c r="R136" s="250"/>
      <c r="S136" s="250"/>
      <c r="T136" s="251"/>
      <c r="AT136" s="252" t="s">
        <v>143</v>
      </c>
      <c r="AU136" s="252" t="s">
        <v>89</v>
      </c>
      <c r="AV136" s="16" t="s">
        <v>139</v>
      </c>
      <c r="AW136" s="16" t="s">
        <v>34</v>
      </c>
      <c r="AX136" s="16" t="s">
        <v>81</v>
      </c>
      <c r="AY136" s="252" t="s">
        <v>131</v>
      </c>
    </row>
    <row r="137" spans="1:65" s="2" customFormat="1" ht="16.5" customHeight="1">
      <c r="A137" s="36"/>
      <c r="B137" s="37"/>
      <c r="C137" s="180" t="s">
        <v>230</v>
      </c>
      <c r="D137" s="180" t="s">
        <v>134</v>
      </c>
      <c r="E137" s="181" t="s">
        <v>230</v>
      </c>
      <c r="F137" s="182" t="s">
        <v>533</v>
      </c>
      <c r="G137" s="183" t="s">
        <v>339</v>
      </c>
      <c r="H137" s="184">
        <v>1</v>
      </c>
      <c r="I137" s="185"/>
      <c r="J137" s="186">
        <f>ROUND(I137*H137,2)</f>
        <v>0</v>
      </c>
      <c r="K137" s="182" t="s">
        <v>171</v>
      </c>
      <c r="L137" s="41"/>
      <c r="M137" s="187" t="s">
        <v>21</v>
      </c>
      <c r="N137" s="188" t="s">
        <v>45</v>
      </c>
      <c r="O137" s="66"/>
      <c r="P137" s="189">
        <f>O137*H137</f>
        <v>0</v>
      </c>
      <c r="Q137" s="189">
        <v>0</v>
      </c>
      <c r="R137" s="189">
        <f>Q137*H137</f>
        <v>0</v>
      </c>
      <c r="S137" s="189">
        <v>0</v>
      </c>
      <c r="T137" s="190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91" t="s">
        <v>230</v>
      </c>
      <c r="AT137" s="191" t="s">
        <v>134</v>
      </c>
      <c r="AU137" s="191" t="s">
        <v>89</v>
      </c>
      <c r="AY137" s="19" t="s">
        <v>131</v>
      </c>
      <c r="BE137" s="192">
        <f>IF(N137="základní",J137,0)</f>
        <v>0</v>
      </c>
      <c r="BF137" s="192">
        <f>IF(N137="snížená",J137,0)</f>
        <v>0</v>
      </c>
      <c r="BG137" s="192">
        <f>IF(N137="zákl. přenesená",J137,0)</f>
        <v>0</v>
      </c>
      <c r="BH137" s="192">
        <f>IF(N137="sníž. přenesená",J137,0)</f>
        <v>0</v>
      </c>
      <c r="BI137" s="192">
        <f>IF(N137="nulová",J137,0)</f>
        <v>0</v>
      </c>
      <c r="BJ137" s="19" t="s">
        <v>89</v>
      </c>
      <c r="BK137" s="192">
        <f>ROUND(I137*H137,2)</f>
        <v>0</v>
      </c>
      <c r="BL137" s="19" t="s">
        <v>230</v>
      </c>
      <c r="BM137" s="191" t="s">
        <v>296</v>
      </c>
    </row>
    <row r="138" spans="1:65" s="13" customFormat="1" ht="11.25">
      <c r="B138" s="198"/>
      <c r="C138" s="199"/>
      <c r="D138" s="200" t="s">
        <v>143</v>
      </c>
      <c r="E138" s="201" t="s">
        <v>21</v>
      </c>
      <c r="F138" s="202" t="s">
        <v>531</v>
      </c>
      <c r="G138" s="199"/>
      <c r="H138" s="203">
        <v>1</v>
      </c>
      <c r="I138" s="204"/>
      <c r="J138" s="199"/>
      <c r="K138" s="199"/>
      <c r="L138" s="205"/>
      <c r="M138" s="206"/>
      <c r="N138" s="207"/>
      <c r="O138" s="207"/>
      <c r="P138" s="207"/>
      <c r="Q138" s="207"/>
      <c r="R138" s="207"/>
      <c r="S138" s="207"/>
      <c r="T138" s="208"/>
      <c r="AT138" s="209" t="s">
        <v>143</v>
      </c>
      <c r="AU138" s="209" t="s">
        <v>89</v>
      </c>
      <c r="AV138" s="13" t="s">
        <v>89</v>
      </c>
      <c r="AW138" s="13" t="s">
        <v>34</v>
      </c>
      <c r="AX138" s="13" t="s">
        <v>73</v>
      </c>
      <c r="AY138" s="209" t="s">
        <v>131</v>
      </c>
    </row>
    <row r="139" spans="1:65" s="16" customFormat="1" ht="11.25">
      <c r="B139" s="242"/>
      <c r="C139" s="243"/>
      <c r="D139" s="200" t="s">
        <v>143</v>
      </c>
      <c r="E139" s="244" t="s">
        <v>21</v>
      </c>
      <c r="F139" s="245" t="s">
        <v>320</v>
      </c>
      <c r="G139" s="243"/>
      <c r="H139" s="246">
        <v>1</v>
      </c>
      <c r="I139" s="247"/>
      <c r="J139" s="243"/>
      <c r="K139" s="243"/>
      <c r="L139" s="248"/>
      <c r="M139" s="249"/>
      <c r="N139" s="250"/>
      <c r="O139" s="250"/>
      <c r="P139" s="250"/>
      <c r="Q139" s="250"/>
      <c r="R139" s="250"/>
      <c r="S139" s="250"/>
      <c r="T139" s="251"/>
      <c r="AT139" s="252" t="s">
        <v>143</v>
      </c>
      <c r="AU139" s="252" t="s">
        <v>89</v>
      </c>
      <c r="AV139" s="16" t="s">
        <v>139</v>
      </c>
      <c r="AW139" s="16" t="s">
        <v>34</v>
      </c>
      <c r="AX139" s="16" t="s">
        <v>81</v>
      </c>
      <c r="AY139" s="252" t="s">
        <v>131</v>
      </c>
    </row>
    <row r="140" spans="1:65" s="2" customFormat="1" ht="16.5" customHeight="1">
      <c r="A140" s="36"/>
      <c r="B140" s="37"/>
      <c r="C140" s="180" t="s">
        <v>236</v>
      </c>
      <c r="D140" s="180" t="s">
        <v>134</v>
      </c>
      <c r="E140" s="181" t="s">
        <v>236</v>
      </c>
      <c r="F140" s="182" t="s">
        <v>534</v>
      </c>
      <c r="G140" s="183" t="s">
        <v>339</v>
      </c>
      <c r="H140" s="184">
        <v>1</v>
      </c>
      <c r="I140" s="185"/>
      <c r="J140" s="186">
        <f>ROUND(I140*H140,2)</f>
        <v>0</v>
      </c>
      <c r="K140" s="182" t="s">
        <v>171</v>
      </c>
      <c r="L140" s="41"/>
      <c r="M140" s="187" t="s">
        <v>21</v>
      </c>
      <c r="N140" s="188" t="s">
        <v>45</v>
      </c>
      <c r="O140" s="66"/>
      <c r="P140" s="189">
        <f>O140*H140</f>
        <v>0</v>
      </c>
      <c r="Q140" s="189">
        <v>0</v>
      </c>
      <c r="R140" s="189">
        <f>Q140*H140</f>
        <v>0</v>
      </c>
      <c r="S140" s="189">
        <v>0</v>
      </c>
      <c r="T140" s="190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191" t="s">
        <v>230</v>
      </c>
      <c r="AT140" s="191" t="s">
        <v>134</v>
      </c>
      <c r="AU140" s="191" t="s">
        <v>89</v>
      </c>
      <c r="AY140" s="19" t="s">
        <v>131</v>
      </c>
      <c r="BE140" s="192">
        <f>IF(N140="základní",J140,0)</f>
        <v>0</v>
      </c>
      <c r="BF140" s="192">
        <f>IF(N140="snížená",J140,0)</f>
        <v>0</v>
      </c>
      <c r="BG140" s="192">
        <f>IF(N140="zákl. přenesená",J140,0)</f>
        <v>0</v>
      </c>
      <c r="BH140" s="192">
        <f>IF(N140="sníž. přenesená",J140,0)</f>
        <v>0</v>
      </c>
      <c r="BI140" s="192">
        <f>IF(N140="nulová",J140,0)</f>
        <v>0</v>
      </c>
      <c r="BJ140" s="19" t="s">
        <v>89</v>
      </c>
      <c r="BK140" s="192">
        <f>ROUND(I140*H140,2)</f>
        <v>0</v>
      </c>
      <c r="BL140" s="19" t="s">
        <v>230</v>
      </c>
      <c r="BM140" s="191" t="s">
        <v>362</v>
      </c>
    </row>
    <row r="141" spans="1:65" s="13" customFormat="1" ht="11.25">
      <c r="B141" s="198"/>
      <c r="C141" s="199"/>
      <c r="D141" s="200" t="s">
        <v>143</v>
      </c>
      <c r="E141" s="201" t="s">
        <v>21</v>
      </c>
      <c r="F141" s="202" t="s">
        <v>531</v>
      </c>
      <c r="G141" s="199"/>
      <c r="H141" s="203">
        <v>1</v>
      </c>
      <c r="I141" s="204"/>
      <c r="J141" s="199"/>
      <c r="K141" s="199"/>
      <c r="L141" s="205"/>
      <c r="M141" s="206"/>
      <c r="N141" s="207"/>
      <c r="O141" s="207"/>
      <c r="P141" s="207"/>
      <c r="Q141" s="207"/>
      <c r="R141" s="207"/>
      <c r="S141" s="207"/>
      <c r="T141" s="208"/>
      <c r="AT141" s="209" t="s">
        <v>143</v>
      </c>
      <c r="AU141" s="209" t="s">
        <v>89</v>
      </c>
      <c r="AV141" s="13" t="s">
        <v>89</v>
      </c>
      <c r="AW141" s="13" t="s">
        <v>34</v>
      </c>
      <c r="AX141" s="13" t="s">
        <v>73</v>
      </c>
      <c r="AY141" s="209" t="s">
        <v>131</v>
      </c>
    </row>
    <row r="142" spans="1:65" s="16" customFormat="1" ht="11.25">
      <c r="B142" s="242"/>
      <c r="C142" s="243"/>
      <c r="D142" s="200" t="s">
        <v>143</v>
      </c>
      <c r="E142" s="244" t="s">
        <v>21</v>
      </c>
      <c r="F142" s="245" t="s">
        <v>320</v>
      </c>
      <c r="G142" s="243"/>
      <c r="H142" s="246">
        <v>1</v>
      </c>
      <c r="I142" s="247"/>
      <c r="J142" s="243"/>
      <c r="K142" s="243"/>
      <c r="L142" s="248"/>
      <c r="M142" s="249"/>
      <c r="N142" s="250"/>
      <c r="O142" s="250"/>
      <c r="P142" s="250"/>
      <c r="Q142" s="250"/>
      <c r="R142" s="250"/>
      <c r="S142" s="250"/>
      <c r="T142" s="251"/>
      <c r="AT142" s="252" t="s">
        <v>143</v>
      </c>
      <c r="AU142" s="252" t="s">
        <v>89</v>
      </c>
      <c r="AV142" s="16" t="s">
        <v>139</v>
      </c>
      <c r="AW142" s="16" t="s">
        <v>34</v>
      </c>
      <c r="AX142" s="16" t="s">
        <v>81</v>
      </c>
      <c r="AY142" s="252" t="s">
        <v>131</v>
      </c>
    </row>
    <row r="143" spans="1:65" s="2" customFormat="1" ht="16.5" customHeight="1">
      <c r="A143" s="36"/>
      <c r="B143" s="37"/>
      <c r="C143" s="180" t="s">
        <v>241</v>
      </c>
      <c r="D143" s="180" t="s">
        <v>134</v>
      </c>
      <c r="E143" s="181" t="s">
        <v>241</v>
      </c>
      <c r="F143" s="182" t="s">
        <v>535</v>
      </c>
      <c r="G143" s="183" t="s">
        <v>339</v>
      </c>
      <c r="H143" s="184">
        <v>1</v>
      </c>
      <c r="I143" s="185"/>
      <c r="J143" s="186">
        <f>ROUND(I143*H143,2)</f>
        <v>0</v>
      </c>
      <c r="K143" s="182" t="s">
        <v>171</v>
      </c>
      <c r="L143" s="41"/>
      <c r="M143" s="187" t="s">
        <v>21</v>
      </c>
      <c r="N143" s="188" t="s">
        <v>45</v>
      </c>
      <c r="O143" s="66"/>
      <c r="P143" s="189">
        <f>O143*H143</f>
        <v>0</v>
      </c>
      <c r="Q143" s="189">
        <v>0</v>
      </c>
      <c r="R143" s="189">
        <f>Q143*H143</f>
        <v>0</v>
      </c>
      <c r="S143" s="189">
        <v>0</v>
      </c>
      <c r="T143" s="190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91" t="s">
        <v>230</v>
      </c>
      <c r="AT143" s="191" t="s">
        <v>134</v>
      </c>
      <c r="AU143" s="191" t="s">
        <v>89</v>
      </c>
      <c r="AY143" s="19" t="s">
        <v>131</v>
      </c>
      <c r="BE143" s="192">
        <f>IF(N143="základní",J143,0)</f>
        <v>0</v>
      </c>
      <c r="BF143" s="192">
        <f>IF(N143="snížená",J143,0)</f>
        <v>0</v>
      </c>
      <c r="BG143" s="192">
        <f>IF(N143="zákl. přenesená",J143,0)</f>
        <v>0</v>
      </c>
      <c r="BH143" s="192">
        <f>IF(N143="sníž. přenesená",J143,0)</f>
        <v>0</v>
      </c>
      <c r="BI143" s="192">
        <f>IF(N143="nulová",J143,0)</f>
        <v>0</v>
      </c>
      <c r="BJ143" s="19" t="s">
        <v>89</v>
      </c>
      <c r="BK143" s="192">
        <f>ROUND(I143*H143,2)</f>
        <v>0</v>
      </c>
      <c r="BL143" s="19" t="s">
        <v>230</v>
      </c>
      <c r="BM143" s="191" t="s">
        <v>365</v>
      </c>
    </row>
    <row r="144" spans="1:65" s="13" customFormat="1" ht="11.25">
      <c r="B144" s="198"/>
      <c r="C144" s="199"/>
      <c r="D144" s="200" t="s">
        <v>143</v>
      </c>
      <c r="E144" s="201" t="s">
        <v>21</v>
      </c>
      <c r="F144" s="202" t="s">
        <v>531</v>
      </c>
      <c r="G144" s="199"/>
      <c r="H144" s="203">
        <v>1</v>
      </c>
      <c r="I144" s="204"/>
      <c r="J144" s="199"/>
      <c r="K144" s="199"/>
      <c r="L144" s="205"/>
      <c r="M144" s="206"/>
      <c r="N144" s="207"/>
      <c r="O144" s="207"/>
      <c r="P144" s="207"/>
      <c r="Q144" s="207"/>
      <c r="R144" s="207"/>
      <c r="S144" s="207"/>
      <c r="T144" s="208"/>
      <c r="AT144" s="209" t="s">
        <v>143</v>
      </c>
      <c r="AU144" s="209" t="s">
        <v>89</v>
      </c>
      <c r="AV144" s="13" t="s">
        <v>89</v>
      </c>
      <c r="AW144" s="13" t="s">
        <v>34</v>
      </c>
      <c r="AX144" s="13" t="s">
        <v>73</v>
      </c>
      <c r="AY144" s="209" t="s">
        <v>131</v>
      </c>
    </row>
    <row r="145" spans="1:65" s="16" customFormat="1" ht="11.25">
      <c r="B145" s="242"/>
      <c r="C145" s="243"/>
      <c r="D145" s="200" t="s">
        <v>143</v>
      </c>
      <c r="E145" s="244" t="s">
        <v>21</v>
      </c>
      <c r="F145" s="245" t="s">
        <v>320</v>
      </c>
      <c r="G145" s="243"/>
      <c r="H145" s="246">
        <v>1</v>
      </c>
      <c r="I145" s="247"/>
      <c r="J145" s="243"/>
      <c r="K145" s="243"/>
      <c r="L145" s="248"/>
      <c r="M145" s="249"/>
      <c r="N145" s="250"/>
      <c r="O145" s="250"/>
      <c r="P145" s="250"/>
      <c r="Q145" s="250"/>
      <c r="R145" s="250"/>
      <c r="S145" s="250"/>
      <c r="T145" s="251"/>
      <c r="AT145" s="252" t="s">
        <v>143</v>
      </c>
      <c r="AU145" s="252" t="s">
        <v>89</v>
      </c>
      <c r="AV145" s="16" t="s">
        <v>139</v>
      </c>
      <c r="AW145" s="16" t="s">
        <v>34</v>
      </c>
      <c r="AX145" s="16" t="s">
        <v>81</v>
      </c>
      <c r="AY145" s="252" t="s">
        <v>131</v>
      </c>
    </row>
    <row r="146" spans="1:65" s="2" customFormat="1" ht="44.25" customHeight="1">
      <c r="A146" s="36"/>
      <c r="B146" s="37"/>
      <c r="C146" s="180" t="s">
        <v>246</v>
      </c>
      <c r="D146" s="180" t="s">
        <v>134</v>
      </c>
      <c r="E146" s="181" t="s">
        <v>246</v>
      </c>
      <c r="F146" s="182" t="s">
        <v>536</v>
      </c>
      <c r="G146" s="183" t="s">
        <v>339</v>
      </c>
      <c r="H146" s="184">
        <v>110</v>
      </c>
      <c r="I146" s="185"/>
      <c r="J146" s="186">
        <f>ROUND(I146*H146,2)</f>
        <v>0</v>
      </c>
      <c r="K146" s="182" t="s">
        <v>171</v>
      </c>
      <c r="L146" s="41"/>
      <c r="M146" s="187" t="s">
        <v>21</v>
      </c>
      <c r="N146" s="188" t="s">
        <v>45</v>
      </c>
      <c r="O146" s="66"/>
      <c r="P146" s="189">
        <f>O146*H146</f>
        <v>0</v>
      </c>
      <c r="Q146" s="189">
        <v>0</v>
      </c>
      <c r="R146" s="189">
        <f>Q146*H146</f>
        <v>0</v>
      </c>
      <c r="S146" s="189">
        <v>0</v>
      </c>
      <c r="T146" s="190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91" t="s">
        <v>230</v>
      </c>
      <c r="AT146" s="191" t="s">
        <v>134</v>
      </c>
      <c r="AU146" s="191" t="s">
        <v>89</v>
      </c>
      <c r="AY146" s="19" t="s">
        <v>131</v>
      </c>
      <c r="BE146" s="192">
        <f>IF(N146="základní",J146,0)</f>
        <v>0</v>
      </c>
      <c r="BF146" s="192">
        <f>IF(N146="snížená",J146,0)</f>
        <v>0</v>
      </c>
      <c r="BG146" s="192">
        <f>IF(N146="zákl. přenesená",J146,0)</f>
        <v>0</v>
      </c>
      <c r="BH146" s="192">
        <f>IF(N146="sníž. přenesená",J146,0)</f>
        <v>0</v>
      </c>
      <c r="BI146" s="192">
        <f>IF(N146="nulová",J146,0)</f>
        <v>0</v>
      </c>
      <c r="BJ146" s="19" t="s">
        <v>89</v>
      </c>
      <c r="BK146" s="192">
        <f>ROUND(I146*H146,2)</f>
        <v>0</v>
      </c>
      <c r="BL146" s="19" t="s">
        <v>230</v>
      </c>
      <c r="BM146" s="191" t="s">
        <v>368</v>
      </c>
    </row>
    <row r="147" spans="1:65" s="13" customFormat="1" ht="11.25">
      <c r="B147" s="198"/>
      <c r="C147" s="199"/>
      <c r="D147" s="200" t="s">
        <v>143</v>
      </c>
      <c r="E147" s="201" t="s">
        <v>21</v>
      </c>
      <c r="F147" s="202" t="s">
        <v>537</v>
      </c>
      <c r="G147" s="199"/>
      <c r="H147" s="203">
        <v>110</v>
      </c>
      <c r="I147" s="204"/>
      <c r="J147" s="199"/>
      <c r="K147" s="199"/>
      <c r="L147" s="205"/>
      <c r="M147" s="206"/>
      <c r="N147" s="207"/>
      <c r="O147" s="207"/>
      <c r="P147" s="207"/>
      <c r="Q147" s="207"/>
      <c r="R147" s="207"/>
      <c r="S147" s="207"/>
      <c r="T147" s="208"/>
      <c r="AT147" s="209" t="s">
        <v>143</v>
      </c>
      <c r="AU147" s="209" t="s">
        <v>89</v>
      </c>
      <c r="AV147" s="13" t="s">
        <v>89</v>
      </c>
      <c r="AW147" s="13" t="s">
        <v>34</v>
      </c>
      <c r="AX147" s="13" t="s">
        <v>73</v>
      </c>
      <c r="AY147" s="209" t="s">
        <v>131</v>
      </c>
    </row>
    <row r="148" spans="1:65" s="16" customFormat="1" ht="11.25">
      <c r="B148" s="242"/>
      <c r="C148" s="243"/>
      <c r="D148" s="200" t="s">
        <v>143</v>
      </c>
      <c r="E148" s="244" t="s">
        <v>21</v>
      </c>
      <c r="F148" s="245" t="s">
        <v>320</v>
      </c>
      <c r="G148" s="243"/>
      <c r="H148" s="246">
        <v>110</v>
      </c>
      <c r="I148" s="247"/>
      <c r="J148" s="243"/>
      <c r="K148" s="243"/>
      <c r="L148" s="248"/>
      <c r="M148" s="249"/>
      <c r="N148" s="250"/>
      <c r="O148" s="250"/>
      <c r="P148" s="250"/>
      <c r="Q148" s="250"/>
      <c r="R148" s="250"/>
      <c r="S148" s="250"/>
      <c r="T148" s="251"/>
      <c r="AT148" s="252" t="s">
        <v>143</v>
      </c>
      <c r="AU148" s="252" t="s">
        <v>89</v>
      </c>
      <c r="AV148" s="16" t="s">
        <v>139</v>
      </c>
      <c r="AW148" s="16" t="s">
        <v>34</v>
      </c>
      <c r="AX148" s="16" t="s">
        <v>81</v>
      </c>
      <c r="AY148" s="252" t="s">
        <v>131</v>
      </c>
    </row>
    <row r="149" spans="1:65" s="2" customFormat="1" ht="44.25" customHeight="1">
      <c r="A149" s="36"/>
      <c r="B149" s="37"/>
      <c r="C149" s="180" t="s">
        <v>251</v>
      </c>
      <c r="D149" s="180" t="s">
        <v>134</v>
      </c>
      <c r="E149" s="181" t="s">
        <v>251</v>
      </c>
      <c r="F149" s="182" t="s">
        <v>538</v>
      </c>
      <c r="G149" s="183" t="s">
        <v>339</v>
      </c>
      <c r="H149" s="184">
        <v>158</v>
      </c>
      <c r="I149" s="185"/>
      <c r="J149" s="186">
        <f>ROUND(I149*H149,2)</f>
        <v>0</v>
      </c>
      <c r="K149" s="182" t="s">
        <v>171</v>
      </c>
      <c r="L149" s="41"/>
      <c r="M149" s="187" t="s">
        <v>21</v>
      </c>
      <c r="N149" s="188" t="s">
        <v>45</v>
      </c>
      <c r="O149" s="66"/>
      <c r="P149" s="189">
        <f>O149*H149</f>
        <v>0</v>
      </c>
      <c r="Q149" s="189">
        <v>0</v>
      </c>
      <c r="R149" s="189">
        <f>Q149*H149</f>
        <v>0</v>
      </c>
      <c r="S149" s="189">
        <v>0</v>
      </c>
      <c r="T149" s="190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191" t="s">
        <v>230</v>
      </c>
      <c r="AT149" s="191" t="s">
        <v>134</v>
      </c>
      <c r="AU149" s="191" t="s">
        <v>89</v>
      </c>
      <c r="AY149" s="19" t="s">
        <v>131</v>
      </c>
      <c r="BE149" s="192">
        <f>IF(N149="základní",J149,0)</f>
        <v>0</v>
      </c>
      <c r="BF149" s="192">
        <f>IF(N149="snížená",J149,0)</f>
        <v>0</v>
      </c>
      <c r="BG149" s="192">
        <f>IF(N149="zákl. přenesená",J149,0)</f>
        <v>0</v>
      </c>
      <c r="BH149" s="192">
        <f>IF(N149="sníž. přenesená",J149,0)</f>
        <v>0</v>
      </c>
      <c r="BI149" s="192">
        <f>IF(N149="nulová",J149,0)</f>
        <v>0</v>
      </c>
      <c r="BJ149" s="19" t="s">
        <v>89</v>
      </c>
      <c r="BK149" s="192">
        <f>ROUND(I149*H149,2)</f>
        <v>0</v>
      </c>
      <c r="BL149" s="19" t="s">
        <v>230</v>
      </c>
      <c r="BM149" s="191" t="s">
        <v>371</v>
      </c>
    </row>
    <row r="150" spans="1:65" s="13" customFormat="1" ht="11.25">
      <c r="B150" s="198"/>
      <c r="C150" s="199"/>
      <c r="D150" s="200" t="s">
        <v>143</v>
      </c>
      <c r="E150" s="201" t="s">
        <v>21</v>
      </c>
      <c r="F150" s="202" t="s">
        <v>539</v>
      </c>
      <c r="G150" s="199"/>
      <c r="H150" s="203">
        <v>158</v>
      </c>
      <c r="I150" s="204"/>
      <c r="J150" s="199"/>
      <c r="K150" s="199"/>
      <c r="L150" s="205"/>
      <c r="M150" s="206"/>
      <c r="N150" s="207"/>
      <c r="O150" s="207"/>
      <c r="P150" s="207"/>
      <c r="Q150" s="207"/>
      <c r="R150" s="207"/>
      <c r="S150" s="207"/>
      <c r="T150" s="208"/>
      <c r="AT150" s="209" t="s">
        <v>143</v>
      </c>
      <c r="AU150" s="209" t="s">
        <v>89</v>
      </c>
      <c r="AV150" s="13" t="s">
        <v>89</v>
      </c>
      <c r="AW150" s="13" t="s">
        <v>34</v>
      </c>
      <c r="AX150" s="13" t="s">
        <v>73</v>
      </c>
      <c r="AY150" s="209" t="s">
        <v>131</v>
      </c>
    </row>
    <row r="151" spans="1:65" s="16" customFormat="1" ht="11.25">
      <c r="B151" s="242"/>
      <c r="C151" s="243"/>
      <c r="D151" s="200" t="s">
        <v>143</v>
      </c>
      <c r="E151" s="244" t="s">
        <v>21</v>
      </c>
      <c r="F151" s="245" t="s">
        <v>320</v>
      </c>
      <c r="G151" s="243"/>
      <c r="H151" s="246">
        <v>158</v>
      </c>
      <c r="I151" s="247"/>
      <c r="J151" s="243"/>
      <c r="K151" s="243"/>
      <c r="L151" s="248"/>
      <c r="M151" s="249"/>
      <c r="N151" s="250"/>
      <c r="O151" s="250"/>
      <c r="P151" s="250"/>
      <c r="Q151" s="250"/>
      <c r="R151" s="250"/>
      <c r="S151" s="250"/>
      <c r="T151" s="251"/>
      <c r="AT151" s="252" t="s">
        <v>143</v>
      </c>
      <c r="AU151" s="252" t="s">
        <v>89</v>
      </c>
      <c r="AV151" s="16" t="s">
        <v>139</v>
      </c>
      <c r="AW151" s="16" t="s">
        <v>34</v>
      </c>
      <c r="AX151" s="16" t="s">
        <v>81</v>
      </c>
      <c r="AY151" s="252" t="s">
        <v>131</v>
      </c>
    </row>
    <row r="152" spans="1:65" s="2" customFormat="1" ht="16.5" customHeight="1">
      <c r="A152" s="36"/>
      <c r="B152" s="37"/>
      <c r="C152" s="180" t="s">
        <v>7</v>
      </c>
      <c r="D152" s="180" t="s">
        <v>134</v>
      </c>
      <c r="E152" s="181" t="s">
        <v>7</v>
      </c>
      <c r="F152" s="182" t="s">
        <v>540</v>
      </c>
      <c r="G152" s="183" t="s">
        <v>170</v>
      </c>
      <c r="H152" s="184">
        <v>32</v>
      </c>
      <c r="I152" s="185"/>
      <c r="J152" s="186">
        <f>ROUND(I152*H152,2)</f>
        <v>0</v>
      </c>
      <c r="K152" s="182" t="s">
        <v>171</v>
      </c>
      <c r="L152" s="41"/>
      <c r="M152" s="187" t="s">
        <v>21</v>
      </c>
      <c r="N152" s="188" t="s">
        <v>45</v>
      </c>
      <c r="O152" s="66"/>
      <c r="P152" s="189">
        <f>O152*H152</f>
        <v>0</v>
      </c>
      <c r="Q152" s="189">
        <v>0</v>
      </c>
      <c r="R152" s="189">
        <f>Q152*H152</f>
        <v>0</v>
      </c>
      <c r="S152" s="189">
        <v>0</v>
      </c>
      <c r="T152" s="190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91" t="s">
        <v>230</v>
      </c>
      <c r="AT152" s="191" t="s">
        <v>134</v>
      </c>
      <c r="AU152" s="191" t="s">
        <v>89</v>
      </c>
      <c r="AY152" s="19" t="s">
        <v>131</v>
      </c>
      <c r="BE152" s="192">
        <f>IF(N152="základní",J152,0)</f>
        <v>0</v>
      </c>
      <c r="BF152" s="192">
        <f>IF(N152="snížená",J152,0)</f>
        <v>0</v>
      </c>
      <c r="BG152" s="192">
        <f>IF(N152="zákl. přenesená",J152,0)</f>
        <v>0</v>
      </c>
      <c r="BH152" s="192">
        <f>IF(N152="sníž. přenesená",J152,0)</f>
        <v>0</v>
      </c>
      <c r="BI152" s="192">
        <f>IF(N152="nulová",J152,0)</f>
        <v>0</v>
      </c>
      <c r="BJ152" s="19" t="s">
        <v>89</v>
      </c>
      <c r="BK152" s="192">
        <f>ROUND(I152*H152,2)</f>
        <v>0</v>
      </c>
      <c r="BL152" s="19" t="s">
        <v>230</v>
      </c>
      <c r="BM152" s="191" t="s">
        <v>373</v>
      </c>
    </row>
    <row r="153" spans="1:65" s="13" customFormat="1" ht="11.25">
      <c r="B153" s="198"/>
      <c r="C153" s="199"/>
      <c r="D153" s="200" t="s">
        <v>143</v>
      </c>
      <c r="E153" s="201" t="s">
        <v>21</v>
      </c>
      <c r="F153" s="202" t="s">
        <v>395</v>
      </c>
      <c r="G153" s="199"/>
      <c r="H153" s="203">
        <v>32</v>
      </c>
      <c r="I153" s="204"/>
      <c r="J153" s="199"/>
      <c r="K153" s="199"/>
      <c r="L153" s="205"/>
      <c r="M153" s="206"/>
      <c r="N153" s="207"/>
      <c r="O153" s="207"/>
      <c r="P153" s="207"/>
      <c r="Q153" s="207"/>
      <c r="R153" s="207"/>
      <c r="S153" s="207"/>
      <c r="T153" s="208"/>
      <c r="AT153" s="209" t="s">
        <v>143</v>
      </c>
      <c r="AU153" s="209" t="s">
        <v>89</v>
      </c>
      <c r="AV153" s="13" t="s">
        <v>89</v>
      </c>
      <c r="AW153" s="13" t="s">
        <v>34</v>
      </c>
      <c r="AX153" s="13" t="s">
        <v>73</v>
      </c>
      <c r="AY153" s="209" t="s">
        <v>131</v>
      </c>
    </row>
    <row r="154" spans="1:65" s="16" customFormat="1" ht="11.25">
      <c r="B154" s="242"/>
      <c r="C154" s="243"/>
      <c r="D154" s="200" t="s">
        <v>143</v>
      </c>
      <c r="E154" s="244" t="s">
        <v>21</v>
      </c>
      <c r="F154" s="245" t="s">
        <v>320</v>
      </c>
      <c r="G154" s="243"/>
      <c r="H154" s="246">
        <v>32</v>
      </c>
      <c r="I154" s="247"/>
      <c r="J154" s="243"/>
      <c r="K154" s="243"/>
      <c r="L154" s="248"/>
      <c r="M154" s="249"/>
      <c r="N154" s="250"/>
      <c r="O154" s="250"/>
      <c r="P154" s="250"/>
      <c r="Q154" s="250"/>
      <c r="R154" s="250"/>
      <c r="S154" s="250"/>
      <c r="T154" s="251"/>
      <c r="AT154" s="252" t="s">
        <v>143</v>
      </c>
      <c r="AU154" s="252" t="s">
        <v>89</v>
      </c>
      <c r="AV154" s="16" t="s">
        <v>139</v>
      </c>
      <c r="AW154" s="16" t="s">
        <v>34</v>
      </c>
      <c r="AX154" s="16" t="s">
        <v>81</v>
      </c>
      <c r="AY154" s="252" t="s">
        <v>131</v>
      </c>
    </row>
    <row r="155" spans="1:65" s="12" customFormat="1" ht="22.9" customHeight="1">
      <c r="B155" s="164"/>
      <c r="C155" s="165"/>
      <c r="D155" s="166" t="s">
        <v>72</v>
      </c>
      <c r="E155" s="178" t="s">
        <v>396</v>
      </c>
      <c r="F155" s="178" t="s">
        <v>397</v>
      </c>
      <c r="G155" s="165"/>
      <c r="H155" s="165"/>
      <c r="I155" s="168"/>
      <c r="J155" s="179">
        <f>BK155</f>
        <v>0</v>
      </c>
      <c r="K155" s="165"/>
      <c r="L155" s="170"/>
      <c r="M155" s="171"/>
      <c r="N155" s="172"/>
      <c r="O155" s="172"/>
      <c r="P155" s="173">
        <f>SUM(P156:P200)</f>
        <v>0</v>
      </c>
      <c r="Q155" s="172"/>
      <c r="R155" s="173">
        <f>SUM(R156:R200)</f>
        <v>0</v>
      </c>
      <c r="S155" s="172"/>
      <c r="T155" s="174">
        <f>SUM(T156:T200)</f>
        <v>0</v>
      </c>
      <c r="AR155" s="175" t="s">
        <v>81</v>
      </c>
      <c r="AT155" s="176" t="s">
        <v>72</v>
      </c>
      <c r="AU155" s="176" t="s">
        <v>81</v>
      </c>
      <c r="AY155" s="175" t="s">
        <v>131</v>
      </c>
      <c r="BK155" s="177">
        <f>SUM(BK156:BK200)</f>
        <v>0</v>
      </c>
    </row>
    <row r="156" spans="1:65" s="2" customFormat="1" ht="16.5" customHeight="1">
      <c r="A156" s="36"/>
      <c r="B156" s="37"/>
      <c r="C156" s="180" t="s">
        <v>263</v>
      </c>
      <c r="D156" s="180" t="s">
        <v>134</v>
      </c>
      <c r="E156" s="181" t="s">
        <v>263</v>
      </c>
      <c r="F156" s="182" t="s">
        <v>541</v>
      </c>
      <c r="G156" s="183" t="s">
        <v>187</v>
      </c>
      <c r="H156" s="184">
        <v>4020</v>
      </c>
      <c r="I156" s="185"/>
      <c r="J156" s="186">
        <f>ROUND(I156*H156,2)</f>
        <v>0</v>
      </c>
      <c r="K156" s="182" t="s">
        <v>171</v>
      </c>
      <c r="L156" s="41"/>
      <c r="M156" s="187" t="s">
        <v>21</v>
      </c>
      <c r="N156" s="188" t="s">
        <v>45</v>
      </c>
      <c r="O156" s="66"/>
      <c r="P156" s="189">
        <f>O156*H156</f>
        <v>0</v>
      </c>
      <c r="Q156" s="189">
        <v>0</v>
      </c>
      <c r="R156" s="189">
        <f>Q156*H156</f>
        <v>0</v>
      </c>
      <c r="S156" s="189">
        <v>0</v>
      </c>
      <c r="T156" s="190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191" t="s">
        <v>230</v>
      </c>
      <c r="AT156" s="191" t="s">
        <v>134</v>
      </c>
      <c r="AU156" s="191" t="s">
        <v>89</v>
      </c>
      <c r="AY156" s="19" t="s">
        <v>131</v>
      </c>
      <c r="BE156" s="192">
        <f>IF(N156="základní",J156,0)</f>
        <v>0</v>
      </c>
      <c r="BF156" s="192">
        <f>IF(N156="snížená",J156,0)</f>
        <v>0</v>
      </c>
      <c r="BG156" s="192">
        <f>IF(N156="zákl. přenesená",J156,0)</f>
        <v>0</v>
      </c>
      <c r="BH156" s="192">
        <f>IF(N156="sníž. přenesená",J156,0)</f>
        <v>0</v>
      </c>
      <c r="BI156" s="192">
        <f>IF(N156="nulová",J156,0)</f>
        <v>0</v>
      </c>
      <c r="BJ156" s="19" t="s">
        <v>89</v>
      </c>
      <c r="BK156" s="192">
        <f>ROUND(I156*H156,2)</f>
        <v>0</v>
      </c>
      <c r="BL156" s="19" t="s">
        <v>230</v>
      </c>
      <c r="BM156" s="191" t="s">
        <v>375</v>
      </c>
    </row>
    <row r="157" spans="1:65" s="13" customFormat="1" ht="11.25">
      <c r="B157" s="198"/>
      <c r="C157" s="199"/>
      <c r="D157" s="200" t="s">
        <v>143</v>
      </c>
      <c r="E157" s="201" t="s">
        <v>21</v>
      </c>
      <c r="F157" s="202" t="s">
        <v>542</v>
      </c>
      <c r="G157" s="199"/>
      <c r="H157" s="203">
        <v>4020</v>
      </c>
      <c r="I157" s="204"/>
      <c r="J157" s="199"/>
      <c r="K157" s="199"/>
      <c r="L157" s="205"/>
      <c r="M157" s="206"/>
      <c r="N157" s="207"/>
      <c r="O157" s="207"/>
      <c r="P157" s="207"/>
      <c r="Q157" s="207"/>
      <c r="R157" s="207"/>
      <c r="S157" s="207"/>
      <c r="T157" s="208"/>
      <c r="AT157" s="209" t="s">
        <v>143</v>
      </c>
      <c r="AU157" s="209" t="s">
        <v>89</v>
      </c>
      <c r="AV157" s="13" t="s">
        <v>89</v>
      </c>
      <c r="AW157" s="13" t="s">
        <v>34</v>
      </c>
      <c r="AX157" s="13" t="s">
        <v>73</v>
      </c>
      <c r="AY157" s="209" t="s">
        <v>131</v>
      </c>
    </row>
    <row r="158" spans="1:65" s="16" customFormat="1" ht="11.25">
      <c r="B158" s="242"/>
      <c r="C158" s="243"/>
      <c r="D158" s="200" t="s">
        <v>143</v>
      </c>
      <c r="E158" s="244" t="s">
        <v>21</v>
      </c>
      <c r="F158" s="245" t="s">
        <v>320</v>
      </c>
      <c r="G158" s="243"/>
      <c r="H158" s="246">
        <v>4020</v>
      </c>
      <c r="I158" s="247"/>
      <c r="J158" s="243"/>
      <c r="K158" s="243"/>
      <c r="L158" s="248"/>
      <c r="M158" s="249"/>
      <c r="N158" s="250"/>
      <c r="O158" s="250"/>
      <c r="P158" s="250"/>
      <c r="Q158" s="250"/>
      <c r="R158" s="250"/>
      <c r="S158" s="250"/>
      <c r="T158" s="251"/>
      <c r="AT158" s="252" t="s">
        <v>143</v>
      </c>
      <c r="AU158" s="252" t="s">
        <v>89</v>
      </c>
      <c r="AV158" s="16" t="s">
        <v>139</v>
      </c>
      <c r="AW158" s="16" t="s">
        <v>34</v>
      </c>
      <c r="AX158" s="16" t="s">
        <v>81</v>
      </c>
      <c r="AY158" s="252" t="s">
        <v>131</v>
      </c>
    </row>
    <row r="159" spans="1:65" s="2" customFormat="1" ht="16.5" customHeight="1">
      <c r="A159" s="36"/>
      <c r="B159" s="37"/>
      <c r="C159" s="180" t="s">
        <v>269</v>
      </c>
      <c r="D159" s="180" t="s">
        <v>134</v>
      </c>
      <c r="E159" s="181" t="s">
        <v>269</v>
      </c>
      <c r="F159" s="182" t="s">
        <v>419</v>
      </c>
      <c r="G159" s="183" t="s">
        <v>339</v>
      </c>
      <c r="H159" s="184">
        <v>12000</v>
      </c>
      <c r="I159" s="185"/>
      <c r="J159" s="186">
        <f>ROUND(I159*H159,2)</f>
        <v>0</v>
      </c>
      <c r="K159" s="182" t="s">
        <v>171</v>
      </c>
      <c r="L159" s="41"/>
      <c r="M159" s="187" t="s">
        <v>21</v>
      </c>
      <c r="N159" s="188" t="s">
        <v>45</v>
      </c>
      <c r="O159" s="66"/>
      <c r="P159" s="189">
        <f>O159*H159</f>
        <v>0</v>
      </c>
      <c r="Q159" s="189">
        <v>0</v>
      </c>
      <c r="R159" s="189">
        <f>Q159*H159</f>
        <v>0</v>
      </c>
      <c r="S159" s="189">
        <v>0</v>
      </c>
      <c r="T159" s="190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191" t="s">
        <v>230</v>
      </c>
      <c r="AT159" s="191" t="s">
        <v>134</v>
      </c>
      <c r="AU159" s="191" t="s">
        <v>89</v>
      </c>
      <c r="AY159" s="19" t="s">
        <v>131</v>
      </c>
      <c r="BE159" s="192">
        <f>IF(N159="základní",J159,0)</f>
        <v>0</v>
      </c>
      <c r="BF159" s="192">
        <f>IF(N159="snížená",J159,0)</f>
        <v>0</v>
      </c>
      <c r="BG159" s="192">
        <f>IF(N159="zákl. přenesená",J159,0)</f>
        <v>0</v>
      </c>
      <c r="BH159" s="192">
        <f>IF(N159="sníž. přenesená",J159,0)</f>
        <v>0</v>
      </c>
      <c r="BI159" s="192">
        <f>IF(N159="nulová",J159,0)</f>
        <v>0</v>
      </c>
      <c r="BJ159" s="19" t="s">
        <v>89</v>
      </c>
      <c r="BK159" s="192">
        <f>ROUND(I159*H159,2)</f>
        <v>0</v>
      </c>
      <c r="BL159" s="19" t="s">
        <v>230</v>
      </c>
      <c r="BM159" s="191" t="s">
        <v>378</v>
      </c>
    </row>
    <row r="160" spans="1:65" s="13" customFormat="1" ht="11.25">
      <c r="B160" s="198"/>
      <c r="C160" s="199"/>
      <c r="D160" s="200" t="s">
        <v>143</v>
      </c>
      <c r="E160" s="201" t="s">
        <v>21</v>
      </c>
      <c r="F160" s="202" t="s">
        <v>543</v>
      </c>
      <c r="G160" s="199"/>
      <c r="H160" s="203">
        <v>12000</v>
      </c>
      <c r="I160" s="204"/>
      <c r="J160" s="199"/>
      <c r="K160" s="199"/>
      <c r="L160" s="205"/>
      <c r="M160" s="206"/>
      <c r="N160" s="207"/>
      <c r="O160" s="207"/>
      <c r="P160" s="207"/>
      <c r="Q160" s="207"/>
      <c r="R160" s="207"/>
      <c r="S160" s="207"/>
      <c r="T160" s="208"/>
      <c r="AT160" s="209" t="s">
        <v>143</v>
      </c>
      <c r="AU160" s="209" t="s">
        <v>89</v>
      </c>
      <c r="AV160" s="13" t="s">
        <v>89</v>
      </c>
      <c r="AW160" s="13" t="s">
        <v>34</v>
      </c>
      <c r="AX160" s="13" t="s">
        <v>73</v>
      </c>
      <c r="AY160" s="209" t="s">
        <v>131</v>
      </c>
    </row>
    <row r="161" spans="1:65" s="16" customFormat="1" ht="11.25">
      <c r="B161" s="242"/>
      <c r="C161" s="243"/>
      <c r="D161" s="200" t="s">
        <v>143</v>
      </c>
      <c r="E161" s="244" t="s">
        <v>21</v>
      </c>
      <c r="F161" s="245" t="s">
        <v>320</v>
      </c>
      <c r="G161" s="243"/>
      <c r="H161" s="246">
        <v>12000</v>
      </c>
      <c r="I161" s="247"/>
      <c r="J161" s="243"/>
      <c r="K161" s="243"/>
      <c r="L161" s="248"/>
      <c r="M161" s="249"/>
      <c r="N161" s="250"/>
      <c r="O161" s="250"/>
      <c r="P161" s="250"/>
      <c r="Q161" s="250"/>
      <c r="R161" s="250"/>
      <c r="S161" s="250"/>
      <c r="T161" s="251"/>
      <c r="AT161" s="252" t="s">
        <v>143</v>
      </c>
      <c r="AU161" s="252" t="s">
        <v>89</v>
      </c>
      <c r="AV161" s="16" t="s">
        <v>139</v>
      </c>
      <c r="AW161" s="16" t="s">
        <v>34</v>
      </c>
      <c r="AX161" s="16" t="s">
        <v>81</v>
      </c>
      <c r="AY161" s="252" t="s">
        <v>131</v>
      </c>
    </row>
    <row r="162" spans="1:65" s="2" customFormat="1" ht="16.5" customHeight="1">
      <c r="A162" s="36"/>
      <c r="B162" s="37"/>
      <c r="C162" s="180" t="s">
        <v>275</v>
      </c>
      <c r="D162" s="180" t="s">
        <v>134</v>
      </c>
      <c r="E162" s="181" t="s">
        <v>275</v>
      </c>
      <c r="F162" s="182" t="s">
        <v>422</v>
      </c>
      <c r="G162" s="183" t="s">
        <v>339</v>
      </c>
      <c r="H162" s="184">
        <v>12000</v>
      </c>
      <c r="I162" s="185"/>
      <c r="J162" s="186">
        <f>ROUND(I162*H162,2)</f>
        <v>0</v>
      </c>
      <c r="K162" s="182" t="s">
        <v>171</v>
      </c>
      <c r="L162" s="41"/>
      <c r="M162" s="187" t="s">
        <v>21</v>
      </c>
      <c r="N162" s="188" t="s">
        <v>45</v>
      </c>
      <c r="O162" s="66"/>
      <c r="P162" s="189">
        <f>O162*H162</f>
        <v>0</v>
      </c>
      <c r="Q162" s="189">
        <v>0</v>
      </c>
      <c r="R162" s="189">
        <f>Q162*H162</f>
        <v>0</v>
      </c>
      <c r="S162" s="189">
        <v>0</v>
      </c>
      <c r="T162" s="190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191" t="s">
        <v>230</v>
      </c>
      <c r="AT162" s="191" t="s">
        <v>134</v>
      </c>
      <c r="AU162" s="191" t="s">
        <v>89</v>
      </c>
      <c r="AY162" s="19" t="s">
        <v>131</v>
      </c>
      <c r="BE162" s="192">
        <f>IF(N162="základní",J162,0)</f>
        <v>0</v>
      </c>
      <c r="BF162" s="192">
        <f>IF(N162="snížená",J162,0)</f>
        <v>0</v>
      </c>
      <c r="BG162" s="192">
        <f>IF(N162="zákl. přenesená",J162,0)</f>
        <v>0</v>
      </c>
      <c r="BH162" s="192">
        <f>IF(N162="sníž. přenesená",J162,0)</f>
        <v>0</v>
      </c>
      <c r="BI162" s="192">
        <f>IF(N162="nulová",J162,0)</f>
        <v>0</v>
      </c>
      <c r="BJ162" s="19" t="s">
        <v>89</v>
      </c>
      <c r="BK162" s="192">
        <f>ROUND(I162*H162,2)</f>
        <v>0</v>
      </c>
      <c r="BL162" s="19" t="s">
        <v>230</v>
      </c>
      <c r="BM162" s="191" t="s">
        <v>381</v>
      </c>
    </row>
    <row r="163" spans="1:65" s="13" customFormat="1" ht="11.25">
      <c r="B163" s="198"/>
      <c r="C163" s="199"/>
      <c r="D163" s="200" t="s">
        <v>143</v>
      </c>
      <c r="E163" s="201" t="s">
        <v>21</v>
      </c>
      <c r="F163" s="202" t="s">
        <v>543</v>
      </c>
      <c r="G163" s="199"/>
      <c r="H163" s="203">
        <v>12000</v>
      </c>
      <c r="I163" s="204"/>
      <c r="J163" s="199"/>
      <c r="K163" s="199"/>
      <c r="L163" s="205"/>
      <c r="M163" s="206"/>
      <c r="N163" s="207"/>
      <c r="O163" s="207"/>
      <c r="P163" s="207"/>
      <c r="Q163" s="207"/>
      <c r="R163" s="207"/>
      <c r="S163" s="207"/>
      <c r="T163" s="208"/>
      <c r="AT163" s="209" t="s">
        <v>143</v>
      </c>
      <c r="AU163" s="209" t="s">
        <v>89</v>
      </c>
      <c r="AV163" s="13" t="s">
        <v>89</v>
      </c>
      <c r="AW163" s="13" t="s">
        <v>34</v>
      </c>
      <c r="AX163" s="13" t="s">
        <v>73</v>
      </c>
      <c r="AY163" s="209" t="s">
        <v>131</v>
      </c>
    </row>
    <row r="164" spans="1:65" s="16" customFormat="1" ht="11.25">
      <c r="B164" s="242"/>
      <c r="C164" s="243"/>
      <c r="D164" s="200" t="s">
        <v>143</v>
      </c>
      <c r="E164" s="244" t="s">
        <v>21</v>
      </c>
      <c r="F164" s="245" t="s">
        <v>320</v>
      </c>
      <c r="G164" s="243"/>
      <c r="H164" s="246">
        <v>12000</v>
      </c>
      <c r="I164" s="247"/>
      <c r="J164" s="243"/>
      <c r="K164" s="243"/>
      <c r="L164" s="248"/>
      <c r="M164" s="249"/>
      <c r="N164" s="250"/>
      <c r="O164" s="250"/>
      <c r="P164" s="250"/>
      <c r="Q164" s="250"/>
      <c r="R164" s="250"/>
      <c r="S164" s="250"/>
      <c r="T164" s="251"/>
      <c r="AT164" s="252" t="s">
        <v>143</v>
      </c>
      <c r="AU164" s="252" t="s">
        <v>89</v>
      </c>
      <c r="AV164" s="16" t="s">
        <v>139</v>
      </c>
      <c r="AW164" s="16" t="s">
        <v>34</v>
      </c>
      <c r="AX164" s="16" t="s">
        <v>81</v>
      </c>
      <c r="AY164" s="252" t="s">
        <v>131</v>
      </c>
    </row>
    <row r="165" spans="1:65" s="2" customFormat="1" ht="16.5" customHeight="1">
      <c r="A165" s="36"/>
      <c r="B165" s="37"/>
      <c r="C165" s="180" t="s">
        <v>281</v>
      </c>
      <c r="D165" s="180" t="s">
        <v>134</v>
      </c>
      <c r="E165" s="181" t="s">
        <v>281</v>
      </c>
      <c r="F165" s="182" t="s">
        <v>425</v>
      </c>
      <c r="G165" s="183" t="s">
        <v>339</v>
      </c>
      <c r="H165" s="184">
        <v>120</v>
      </c>
      <c r="I165" s="185"/>
      <c r="J165" s="186">
        <f>ROUND(I165*H165,2)</f>
        <v>0</v>
      </c>
      <c r="K165" s="182" t="s">
        <v>171</v>
      </c>
      <c r="L165" s="41"/>
      <c r="M165" s="187" t="s">
        <v>21</v>
      </c>
      <c r="N165" s="188" t="s">
        <v>45</v>
      </c>
      <c r="O165" s="66"/>
      <c r="P165" s="189">
        <f>O165*H165</f>
        <v>0</v>
      </c>
      <c r="Q165" s="189">
        <v>0</v>
      </c>
      <c r="R165" s="189">
        <f>Q165*H165</f>
        <v>0</v>
      </c>
      <c r="S165" s="189">
        <v>0</v>
      </c>
      <c r="T165" s="190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191" t="s">
        <v>230</v>
      </c>
      <c r="AT165" s="191" t="s">
        <v>134</v>
      </c>
      <c r="AU165" s="191" t="s">
        <v>89</v>
      </c>
      <c r="AY165" s="19" t="s">
        <v>131</v>
      </c>
      <c r="BE165" s="192">
        <f>IF(N165="základní",J165,0)</f>
        <v>0</v>
      </c>
      <c r="BF165" s="192">
        <f>IF(N165="snížená",J165,0)</f>
        <v>0</v>
      </c>
      <c r="BG165" s="192">
        <f>IF(N165="zákl. přenesená",J165,0)</f>
        <v>0</v>
      </c>
      <c r="BH165" s="192">
        <f>IF(N165="sníž. přenesená",J165,0)</f>
        <v>0</v>
      </c>
      <c r="BI165" s="192">
        <f>IF(N165="nulová",J165,0)</f>
        <v>0</v>
      </c>
      <c r="BJ165" s="19" t="s">
        <v>89</v>
      </c>
      <c r="BK165" s="192">
        <f>ROUND(I165*H165,2)</f>
        <v>0</v>
      </c>
      <c r="BL165" s="19" t="s">
        <v>230</v>
      </c>
      <c r="BM165" s="191" t="s">
        <v>384</v>
      </c>
    </row>
    <row r="166" spans="1:65" s="13" customFormat="1" ht="11.25">
      <c r="B166" s="198"/>
      <c r="C166" s="199"/>
      <c r="D166" s="200" t="s">
        <v>143</v>
      </c>
      <c r="E166" s="201" t="s">
        <v>21</v>
      </c>
      <c r="F166" s="202" t="s">
        <v>544</v>
      </c>
      <c r="G166" s="199"/>
      <c r="H166" s="203">
        <v>120</v>
      </c>
      <c r="I166" s="204"/>
      <c r="J166" s="199"/>
      <c r="K166" s="199"/>
      <c r="L166" s="205"/>
      <c r="M166" s="206"/>
      <c r="N166" s="207"/>
      <c r="O166" s="207"/>
      <c r="P166" s="207"/>
      <c r="Q166" s="207"/>
      <c r="R166" s="207"/>
      <c r="S166" s="207"/>
      <c r="T166" s="208"/>
      <c r="AT166" s="209" t="s">
        <v>143</v>
      </c>
      <c r="AU166" s="209" t="s">
        <v>89</v>
      </c>
      <c r="AV166" s="13" t="s">
        <v>89</v>
      </c>
      <c r="AW166" s="13" t="s">
        <v>34</v>
      </c>
      <c r="AX166" s="13" t="s">
        <v>73</v>
      </c>
      <c r="AY166" s="209" t="s">
        <v>131</v>
      </c>
    </row>
    <row r="167" spans="1:65" s="16" customFormat="1" ht="11.25">
      <c r="B167" s="242"/>
      <c r="C167" s="243"/>
      <c r="D167" s="200" t="s">
        <v>143</v>
      </c>
      <c r="E167" s="244" t="s">
        <v>21</v>
      </c>
      <c r="F167" s="245" t="s">
        <v>320</v>
      </c>
      <c r="G167" s="243"/>
      <c r="H167" s="246">
        <v>120</v>
      </c>
      <c r="I167" s="247"/>
      <c r="J167" s="243"/>
      <c r="K167" s="243"/>
      <c r="L167" s="248"/>
      <c r="M167" s="249"/>
      <c r="N167" s="250"/>
      <c r="O167" s="250"/>
      <c r="P167" s="250"/>
      <c r="Q167" s="250"/>
      <c r="R167" s="250"/>
      <c r="S167" s="250"/>
      <c r="T167" s="251"/>
      <c r="AT167" s="252" t="s">
        <v>143</v>
      </c>
      <c r="AU167" s="252" t="s">
        <v>89</v>
      </c>
      <c r="AV167" s="16" t="s">
        <v>139</v>
      </c>
      <c r="AW167" s="16" t="s">
        <v>34</v>
      </c>
      <c r="AX167" s="16" t="s">
        <v>81</v>
      </c>
      <c r="AY167" s="252" t="s">
        <v>131</v>
      </c>
    </row>
    <row r="168" spans="1:65" s="2" customFormat="1" ht="16.5" customHeight="1">
      <c r="A168" s="36"/>
      <c r="B168" s="37"/>
      <c r="C168" s="180" t="s">
        <v>286</v>
      </c>
      <c r="D168" s="180" t="s">
        <v>134</v>
      </c>
      <c r="E168" s="181" t="s">
        <v>286</v>
      </c>
      <c r="F168" s="182" t="s">
        <v>545</v>
      </c>
      <c r="G168" s="183" t="s">
        <v>187</v>
      </c>
      <c r="H168" s="184">
        <v>115</v>
      </c>
      <c r="I168" s="185"/>
      <c r="J168" s="186">
        <f>ROUND(I168*H168,2)</f>
        <v>0</v>
      </c>
      <c r="K168" s="182" t="s">
        <v>171</v>
      </c>
      <c r="L168" s="41"/>
      <c r="M168" s="187" t="s">
        <v>21</v>
      </c>
      <c r="N168" s="188" t="s">
        <v>45</v>
      </c>
      <c r="O168" s="66"/>
      <c r="P168" s="189">
        <f>O168*H168</f>
        <v>0</v>
      </c>
      <c r="Q168" s="189">
        <v>0</v>
      </c>
      <c r="R168" s="189">
        <f>Q168*H168</f>
        <v>0</v>
      </c>
      <c r="S168" s="189">
        <v>0</v>
      </c>
      <c r="T168" s="190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191" t="s">
        <v>230</v>
      </c>
      <c r="AT168" s="191" t="s">
        <v>134</v>
      </c>
      <c r="AU168" s="191" t="s">
        <v>89</v>
      </c>
      <c r="AY168" s="19" t="s">
        <v>131</v>
      </c>
      <c r="BE168" s="192">
        <f>IF(N168="základní",J168,0)</f>
        <v>0</v>
      </c>
      <c r="BF168" s="192">
        <f>IF(N168="snížená",J168,0)</f>
        <v>0</v>
      </c>
      <c r="BG168" s="192">
        <f>IF(N168="zákl. přenesená",J168,0)</f>
        <v>0</v>
      </c>
      <c r="BH168" s="192">
        <f>IF(N168="sníž. přenesená",J168,0)</f>
        <v>0</v>
      </c>
      <c r="BI168" s="192">
        <f>IF(N168="nulová",J168,0)</f>
        <v>0</v>
      </c>
      <c r="BJ168" s="19" t="s">
        <v>89</v>
      </c>
      <c r="BK168" s="192">
        <f>ROUND(I168*H168,2)</f>
        <v>0</v>
      </c>
      <c r="BL168" s="19" t="s">
        <v>230</v>
      </c>
      <c r="BM168" s="191" t="s">
        <v>386</v>
      </c>
    </row>
    <row r="169" spans="1:65" s="13" customFormat="1" ht="11.25">
      <c r="B169" s="198"/>
      <c r="C169" s="199"/>
      <c r="D169" s="200" t="s">
        <v>143</v>
      </c>
      <c r="E169" s="201" t="s">
        <v>21</v>
      </c>
      <c r="F169" s="202" t="s">
        <v>546</v>
      </c>
      <c r="G169" s="199"/>
      <c r="H169" s="203">
        <v>115</v>
      </c>
      <c r="I169" s="204"/>
      <c r="J169" s="199"/>
      <c r="K169" s="199"/>
      <c r="L169" s="205"/>
      <c r="M169" s="206"/>
      <c r="N169" s="207"/>
      <c r="O169" s="207"/>
      <c r="P169" s="207"/>
      <c r="Q169" s="207"/>
      <c r="R169" s="207"/>
      <c r="S169" s="207"/>
      <c r="T169" s="208"/>
      <c r="AT169" s="209" t="s">
        <v>143</v>
      </c>
      <c r="AU169" s="209" t="s">
        <v>89</v>
      </c>
      <c r="AV169" s="13" t="s">
        <v>89</v>
      </c>
      <c r="AW169" s="13" t="s">
        <v>34</v>
      </c>
      <c r="AX169" s="13" t="s">
        <v>73</v>
      </c>
      <c r="AY169" s="209" t="s">
        <v>131</v>
      </c>
    </row>
    <row r="170" spans="1:65" s="16" customFormat="1" ht="11.25">
      <c r="B170" s="242"/>
      <c r="C170" s="243"/>
      <c r="D170" s="200" t="s">
        <v>143</v>
      </c>
      <c r="E170" s="244" t="s">
        <v>21</v>
      </c>
      <c r="F170" s="245" t="s">
        <v>320</v>
      </c>
      <c r="G170" s="243"/>
      <c r="H170" s="246">
        <v>115</v>
      </c>
      <c r="I170" s="247"/>
      <c r="J170" s="243"/>
      <c r="K170" s="243"/>
      <c r="L170" s="248"/>
      <c r="M170" s="249"/>
      <c r="N170" s="250"/>
      <c r="O170" s="250"/>
      <c r="P170" s="250"/>
      <c r="Q170" s="250"/>
      <c r="R170" s="250"/>
      <c r="S170" s="250"/>
      <c r="T170" s="251"/>
      <c r="AT170" s="252" t="s">
        <v>143</v>
      </c>
      <c r="AU170" s="252" t="s">
        <v>89</v>
      </c>
      <c r="AV170" s="16" t="s">
        <v>139</v>
      </c>
      <c r="AW170" s="16" t="s">
        <v>34</v>
      </c>
      <c r="AX170" s="16" t="s">
        <v>81</v>
      </c>
      <c r="AY170" s="252" t="s">
        <v>131</v>
      </c>
    </row>
    <row r="171" spans="1:65" s="2" customFormat="1" ht="16.5" customHeight="1">
      <c r="A171" s="36"/>
      <c r="B171" s="37"/>
      <c r="C171" s="180" t="s">
        <v>292</v>
      </c>
      <c r="D171" s="180" t="s">
        <v>134</v>
      </c>
      <c r="E171" s="181" t="s">
        <v>292</v>
      </c>
      <c r="F171" s="182" t="s">
        <v>547</v>
      </c>
      <c r="G171" s="183" t="s">
        <v>187</v>
      </c>
      <c r="H171" s="184">
        <v>50</v>
      </c>
      <c r="I171" s="185"/>
      <c r="J171" s="186">
        <f>ROUND(I171*H171,2)</f>
        <v>0</v>
      </c>
      <c r="K171" s="182" t="s">
        <v>171</v>
      </c>
      <c r="L171" s="41"/>
      <c r="M171" s="187" t="s">
        <v>21</v>
      </c>
      <c r="N171" s="188" t="s">
        <v>45</v>
      </c>
      <c r="O171" s="66"/>
      <c r="P171" s="189">
        <f>O171*H171</f>
        <v>0</v>
      </c>
      <c r="Q171" s="189">
        <v>0</v>
      </c>
      <c r="R171" s="189">
        <f>Q171*H171</f>
        <v>0</v>
      </c>
      <c r="S171" s="189">
        <v>0</v>
      </c>
      <c r="T171" s="190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191" t="s">
        <v>230</v>
      </c>
      <c r="AT171" s="191" t="s">
        <v>134</v>
      </c>
      <c r="AU171" s="191" t="s">
        <v>89</v>
      </c>
      <c r="AY171" s="19" t="s">
        <v>131</v>
      </c>
      <c r="BE171" s="192">
        <f>IF(N171="základní",J171,0)</f>
        <v>0</v>
      </c>
      <c r="BF171" s="192">
        <f>IF(N171="snížená",J171,0)</f>
        <v>0</v>
      </c>
      <c r="BG171" s="192">
        <f>IF(N171="zákl. přenesená",J171,0)</f>
        <v>0</v>
      </c>
      <c r="BH171" s="192">
        <f>IF(N171="sníž. přenesená",J171,0)</f>
        <v>0</v>
      </c>
      <c r="BI171" s="192">
        <f>IF(N171="nulová",J171,0)</f>
        <v>0</v>
      </c>
      <c r="BJ171" s="19" t="s">
        <v>89</v>
      </c>
      <c r="BK171" s="192">
        <f>ROUND(I171*H171,2)</f>
        <v>0</v>
      </c>
      <c r="BL171" s="19" t="s">
        <v>230</v>
      </c>
      <c r="BM171" s="191" t="s">
        <v>388</v>
      </c>
    </row>
    <row r="172" spans="1:65" s="13" customFormat="1" ht="11.25">
      <c r="B172" s="198"/>
      <c r="C172" s="199"/>
      <c r="D172" s="200" t="s">
        <v>143</v>
      </c>
      <c r="E172" s="201" t="s">
        <v>21</v>
      </c>
      <c r="F172" s="202" t="s">
        <v>548</v>
      </c>
      <c r="G172" s="199"/>
      <c r="H172" s="203">
        <v>50</v>
      </c>
      <c r="I172" s="204"/>
      <c r="J172" s="199"/>
      <c r="K172" s="199"/>
      <c r="L172" s="205"/>
      <c r="M172" s="206"/>
      <c r="N172" s="207"/>
      <c r="O172" s="207"/>
      <c r="P172" s="207"/>
      <c r="Q172" s="207"/>
      <c r="R172" s="207"/>
      <c r="S172" s="207"/>
      <c r="T172" s="208"/>
      <c r="AT172" s="209" t="s">
        <v>143</v>
      </c>
      <c r="AU172" s="209" t="s">
        <v>89</v>
      </c>
      <c r="AV172" s="13" t="s">
        <v>89</v>
      </c>
      <c r="AW172" s="13" t="s">
        <v>34</v>
      </c>
      <c r="AX172" s="13" t="s">
        <v>73</v>
      </c>
      <c r="AY172" s="209" t="s">
        <v>131</v>
      </c>
    </row>
    <row r="173" spans="1:65" s="16" customFormat="1" ht="11.25">
      <c r="B173" s="242"/>
      <c r="C173" s="243"/>
      <c r="D173" s="200" t="s">
        <v>143</v>
      </c>
      <c r="E173" s="244" t="s">
        <v>21</v>
      </c>
      <c r="F173" s="245" t="s">
        <v>320</v>
      </c>
      <c r="G173" s="243"/>
      <c r="H173" s="246">
        <v>50</v>
      </c>
      <c r="I173" s="247"/>
      <c r="J173" s="243"/>
      <c r="K173" s="243"/>
      <c r="L173" s="248"/>
      <c r="M173" s="249"/>
      <c r="N173" s="250"/>
      <c r="O173" s="250"/>
      <c r="P173" s="250"/>
      <c r="Q173" s="250"/>
      <c r="R173" s="250"/>
      <c r="S173" s="250"/>
      <c r="T173" s="251"/>
      <c r="AT173" s="252" t="s">
        <v>143</v>
      </c>
      <c r="AU173" s="252" t="s">
        <v>89</v>
      </c>
      <c r="AV173" s="16" t="s">
        <v>139</v>
      </c>
      <c r="AW173" s="16" t="s">
        <v>34</v>
      </c>
      <c r="AX173" s="16" t="s">
        <v>81</v>
      </c>
      <c r="AY173" s="252" t="s">
        <v>131</v>
      </c>
    </row>
    <row r="174" spans="1:65" s="2" customFormat="1" ht="16.5" customHeight="1">
      <c r="A174" s="36"/>
      <c r="B174" s="37"/>
      <c r="C174" s="180" t="s">
        <v>298</v>
      </c>
      <c r="D174" s="180" t="s">
        <v>134</v>
      </c>
      <c r="E174" s="181" t="s">
        <v>298</v>
      </c>
      <c r="F174" s="182" t="s">
        <v>549</v>
      </c>
      <c r="G174" s="183" t="s">
        <v>187</v>
      </c>
      <c r="H174" s="184">
        <v>20</v>
      </c>
      <c r="I174" s="185"/>
      <c r="J174" s="186">
        <f>ROUND(I174*H174,2)</f>
        <v>0</v>
      </c>
      <c r="K174" s="182" t="s">
        <v>171</v>
      </c>
      <c r="L174" s="41"/>
      <c r="M174" s="187" t="s">
        <v>21</v>
      </c>
      <c r="N174" s="188" t="s">
        <v>45</v>
      </c>
      <c r="O174" s="66"/>
      <c r="P174" s="189">
        <f>O174*H174</f>
        <v>0</v>
      </c>
      <c r="Q174" s="189">
        <v>0</v>
      </c>
      <c r="R174" s="189">
        <f>Q174*H174</f>
        <v>0</v>
      </c>
      <c r="S174" s="189">
        <v>0</v>
      </c>
      <c r="T174" s="190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191" t="s">
        <v>230</v>
      </c>
      <c r="AT174" s="191" t="s">
        <v>134</v>
      </c>
      <c r="AU174" s="191" t="s">
        <v>89</v>
      </c>
      <c r="AY174" s="19" t="s">
        <v>131</v>
      </c>
      <c r="BE174" s="192">
        <f>IF(N174="základní",J174,0)</f>
        <v>0</v>
      </c>
      <c r="BF174" s="192">
        <f>IF(N174="snížená",J174,0)</f>
        <v>0</v>
      </c>
      <c r="BG174" s="192">
        <f>IF(N174="zákl. přenesená",J174,0)</f>
        <v>0</v>
      </c>
      <c r="BH174" s="192">
        <f>IF(N174="sníž. přenesená",J174,0)</f>
        <v>0</v>
      </c>
      <c r="BI174" s="192">
        <f>IF(N174="nulová",J174,0)</f>
        <v>0</v>
      </c>
      <c r="BJ174" s="19" t="s">
        <v>89</v>
      </c>
      <c r="BK174" s="192">
        <f>ROUND(I174*H174,2)</f>
        <v>0</v>
      </c>
      <c r="BL174" s="19" t="s">
        <v>230</v>
      </c>
      <c r="BM174" s="191" t="s">
        <v>390</v>
      </c>
    </row>
    <row r="175" spans="1:65" s="13" customFormat="1" ht="11.25">
      <c r="B175" s="198"/>
      <c r="C175" s="199"/>
      <c r="D175" s="200" t="s">
        <v>143</v>
      </c>
      <c r="E175" s="201" t="s">
        <v>21</v>
      </c>
      <c r="F175" s="202" t="s">
        <v>410</v>
      </c>
      <c r="G175" s="199"/>
      <c r="H175" s="203">
        <v>20</v>
      </c>
      <c r="I175" s="204"/>
      <c r="J175" s="199"/>
      <c r="K175" s="199"/>
      <c r="L175" s="205"/>
      <c r="M175" s="206"/>
      <c r="N175" s="207"/>
      <c r="O175" s="207"/>
      <c r="P175" s="207"/>
      <c r="Q175" s="207"/>
      <c r="R175" s="207"/>
      <c r="S175" s="207"/>
      <c r="T175" s="208"/>
      <c r="AT175" s="209" t="s">
        <v>143</v>
      </c>
      <c r="AU175" s="209" t="s">
        <v>89</v>
      </c>
      <c r="AV175" s="13" t="s">
        <v>89</v>
      </c>
      <c r="AW175" s="13" t="s">
        <v>34</v>
      </c>
      <c r="AX175" s="13" t="s">
        <v>73</v>
      </c>
      <c r="AY175" s="209" t="s">
        <v>131</v>
      </c>
    </row>
    <row r="176" spans="1:65" s="16" customFormat="1" ht="11.25">
      <c r="B176" s="242"/>
      <c r="C176" s="243"/>
      <c r="D176" s="200" t="s">
        <v>143</v>
      </c>
      <c r="E176" s="244" t="s">
        <v>21</v>
      </c>
      <c r="F176" s="245" t="s">
        <v>320</v>
      </c>
      <c r="G176" s="243"/>
      <c r="H176" s="246">
        <v>20</v>
      </c>
      <c r="I176" s="247"/>
      <c r="J176" s="243"/>
      <c r="K176" s="243"/>
      <c r="L176" s="248"/>
      <c r="M176" s="249"/>
      <c r="N176" s="250"/>
      <c r="O176" s="250"/>
      <c r="P176" s="250"/>
      <c r="Q176" s="250"/>
      <c r="R176" s="250"/>
      <c r="S176" s="250"/>
      <c r="T176" s="251"/>
      <c r="AT176" s="252" t="s">
        <v>143</v>
      </c>
      <c r="AU176" s="252" t="s">
        <v>89</v>
      </c>
      <c r="AV176" s="16" t="s">
        <v>139</v>
      </c>
      <c r="AW176" s="16" t="s">
        <v>34</v>
      </c>
      <c r="AX176" s="16" t="s">
        <v>81</v>
      </c>
      <c r="AY176" s="252" t="s">
        <v>131</v>
      </c>
    </row>
    <row r="177" spans="1:65" s="2" customFormat="1" ht="16.5" customHeight="1">
      <c r="A177" s="36"/>
      <c r="B177" s="37"/>
      <c r="C177" s="180" t="s">
        <v>305</v>
      </c>
      <c r="D177" s="180" t="s">
        <v>134</v>
      </c>
      <c r="E177" s="181" t="s">
        <v>305</v>
      </c>
      <c r="F177" s="182" t="s">
        <v>458</v>
      </c>
      <c r="G177" s="183" t="s">
        <v>339</v>
      </c>
      <c r="H177" s="184">
        <v>8</v>
      </c>
      <c r="I177" s="185"/>
      <c r="J177" s="186">
        <f>ROUND(I177*H177,2)</f>
        <v>0</v>
      </c>
      <c r="K177" s="182" t="s">
        <v>171</v>
      </c>
      <c r="L177" s="41"/>
      <c r="M177" s="187" t="s">
        <v>21</v>
      </c>
      <c r="N177" s="188" t="s">
        <v>45</v>
      </c>
      <c r="O177" s="66"/>
      <c r="P177" s="189">
        <f>O177*H177</f>
        <v>0</v>
      </c>
      <c r="Q177" s="189">
        <v>0</v>
      </c>
      <c r="R177" s="189">
        <f>Q177*H177</f>
        <v>0</v>
      </c>
      <c r="S177" s="189">
        <v>0</v>
      </c>
      <c r="T177" s="190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191" t="s">
        <v>230</v>
      </c>
      <c r="AT177" s="191" t="s">
        <v>134</v>
      </c>
      <c r="AU177" s="191" t="s">
        <v>89</v>
      </c>
      <c r="AY177" s="19" t="s">
        <v>131</v>
      </c>
      <c r="BE177" s="192">
        <f>IF(N177="základní",J177,0)</f>
        <v>0</v>
      </c>
      <c r="BF177" s="192">
        <f>IF(N177="snížená",J177,0)</f>
        <v>0</v>
      </c>
      <c r="BG177" s="192">
        <f>IF(N177="zákl. přenesená",J177,0)</f>
        <v>0</v>
      </c>
      <c r="BH177" s="192">
        <f>IF(N177="sníž. přenesená",J177,0)</f>
        <v>0</v>
      </c>
      <c r="BI177" s="192">
        <f>IF(N177="nulová",J177,0)</f>
        <v>0</v>
      </c>
      <c r="BJ177" s="19" t="s">
        <v>89</v>
      </c>
      <c r="BK177" s="192">
        <f>ROUND(I177*H177,2)</f>
        <v>0</v>
      </c>
      <c r="BL177" s="19" t="s">
        <v>230</v>
      </c>
      <c r="BM177" s="191" t="s">
        <v>392</v>
      </c>
    </row>
    <row r="178" spans="1:65" s="13" customFormat="1" ht="11.25">
      <c r="B178" s="198"/>
      <c r="C178" s="199"/>
      <c r="D178" s="200" t="s">
        <v>143</v>
      </c>
      <c r="E178" s="201" t="s">
        <v>21</v>
      </c>
      <c r="F178" s="202" t="s">
        <v>359</v>
      </c>
      <c r="G178" s="199"/>
      <c r="H178" s="203">
        <v>8</v>
      </c>
      <c r="I178" s="204"/>
      <c r="J178" s="199"/>
      <c r="K178" s="199"/>
      <c r="L178" s="205"/>
      <c r="M178" s="206"/>
      <c r="N178" s="207"/>
      <c r="O178" s="207"/>
      <c r="P178" s="207"/>
      <c r="Q178" s="207"/>
      <c r="R178" s="207"/>
      <c r="S178" s="207"/>
      <c r="T178" s="208"/>
      <c r="AT178" s="209" t="s">
        <v>143</v>
      </c>
      <c r="AU178" s="209" t="s">
        <v>89</v>
      </c>
      <c r="AV178" s="13" t="s">
        <v>89</v>
      </c>
      <c r="AW178" s="13" t="s">
        <v>34</v>
      </c>
      <c r="AX178" s="13" t="s">
        <v>73</v>
      </c>
      <c r="AY178" s="209" t="s">
        <v>131</v>
      </c>
    </row>
    <row r="179" spans="1:65" s="16" customFormat="1" ht="11.25">
      <c r="B179" s="242"/>
      <c r="C179" s="243"/>
      <c r="D179" s="200" t="s">
        <v>143</v>
      </c>
      <c r="E179" s="244" t="s">
        <v>21</v>
      </c>
      <c r="F179" s="245" t="s">
        <v>320</v>
      </c>
      <c r="G179" s="243"/>
      <c r="H179" s="246">
        <v>8</v>
      </c>
      <c r="I179" s="247"/>
      <c r="J179" s="243"/>
      <c r="K179" s="243"/>
      <c r="L179" s="248"/>
      <c r="M179" s="249"/>
      <c r="N179" s="250"/>
      <c r="O179" s="250"/>
      <c r="P179" s="250"/>
      <c r="Q179" s="250"/>
      <c r="R179" s="250"/>
      <c r="S179" s="250"/>
      <c r="T179" s="251"/>
      <c r="AT179" s="252" t="s">
        <v>143</v>
      </c>
      <c r="AU179" s="252" t="s">
        <v>89</v>
      </c>
      <c r="AV179" s="16" t="s">
        <v>139</v>
      </c>
      <c r="AW179" s="16" t="s">
        <v>34</v>
      </c>
      <c r="AX179" s="16" t="s">
        <v>81</v>
      </c>
      <c r="AY179" s="252" t="s">
        <v>131</v>
      </c>
    </row>
    <row r="180" spans="1:65" s="2" customFormat="1" ht="16.5" customHeight="1">
      <c r="A180" s="36"/>
      <c r="B180" s="37"/>
      <c r="C180" s="180" t="s">
        <v>311</v>
      </c>
      <c r="D180" s="180" t="s">
        <v>134</v>
      </c>
      <c r="E180" s="181" t="s">
        <v>311</v>
      </c>
      <c r="F180" s="182" t="s">
        <v>432</v>
      </c>
      <c r="G180" s="183" t="s">
        <v>339</v>
      </c>
      <c r="H180" s="184">
        <v>238</v>
      </c>
      <c r="I180" s="185"/>
      <c r="J180" s="186">
        <f>ROUND(I180*H180,2)</f>
        <v>0</v>
      </c>
      <c r="K180" s="182" t="s">
        <v>171</v>
      </c>
      <c r="L180" s="41"/>
      <c r="M180" s="187" t="s">
        <v>21</v>
      </c>
      <c r="N180" s="188" t="s">
        <v>45</v>
      </c>
      <c r="O180" s="66"/>
      <c r="P180" s="189">
        <f>O180*H180</f>
        <v>0</v>
      </c>
      <c r="Q180" s="189">
        <v>0</v>
      </c>
      <c r="R180" s="189">
        <f>Q180*H180</f>
        <v>0</v>
      </c>
      <c r="S180" s="189">
        <v>0</v>
      </c>
      <c r="T180" s="190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191" t="s">
        <v>230</v>
      </c>
      <c r="AT180" s="191" t="s">
        <v>134</v>
      </c>
      <c r="AU180" s="191" t="s">
        <v>89</v>
      </c>
      <c r="AY180" s="19" t="s">
        <v>131</v>
      </c>
      <c r="BE180" s="192">
        <f>IF(N180="základní",J180,0)</f>
        <v>0</v>
      </c>
      <c r="BF180" s="192">
        <f>IF(N180="snížená",J180,0)</f>
        <v>0</v>
      </c>
      <c r="BG180" s="192">
        <f>IF(N180="zákl. přenesená",J180,0)</f>
        <v>0</v>
      </c>
      <c r="BH180" s="192">
        <f>IF(N180="sníž. přenesená",J180,0)</f>
        <v>0</v>
      </c>
      <c r="BI180" s="192">
        <f>IF(N180="nulová",J180,0)</f>
        <v>0</v>
      </c>
      <c r="BJ180" s="19" t="s">
        <v>89</v>
      </c>
      <c r="BK180" s="192">
        <f>ROUND(I180*H180,2)</f>
        <v>0</v>
      </c>
      <c r="BL180" s="19" t="s">
        <v>230</v>
      </c>
      <c r="BM180" s="191" t="s">
        <v>394</v>
      </c>
    </row>
    <row r="181" spans="1:65" s="13" customFormat="1" ht="11.25">
      <c r="B181" s="198"/>
      <c r="C181" s="199"/>
      <c r="D181" s="200" t="s">
        <v>143</v>
      </c>
      <c r="E181" s="201" t="s">
        <v>21</v>
      </c>
      <c r="F181" s="202" t="s">
        <v>550</v>
      </c>
      <c r="G181" s="199"/>
      <c r="H181" s="203">
        <v>238</v>
      </c>
      <c r="I181" s="204"/>
      <c r="J181" s="199"/>
      <c r="K181" s="199"/>
      <c r="L181" s="205"/>
      <c r="M181" s="206"/>
      <c r="N181" s="207"/>
      <c r="O181" s="207"/>
      <c r="P181" s="207"/>
      <c r="Q181" s="207"/>
      <c r="R181" s="207"/>
      <c r="S181" s="207"/>
      <c r="T181" s="208"/>
      <c r="AT181" s="209" t="s">
        <v>143</v>
      </c>
      <c r="AU181" s="209" t="s">
        <v>89</v>
      </c>
      <c r="AV181" s="13" t="s">
        <v>89</v>
      </c>
      <c r="AW181" s="13" t="s">
        <v>34</v>
      </c>
      <c r="AX181" s="13" t="s">
        <v>73</v>
      </c>
      <c r="AY181" s="209" t="s">
        <v>131</v>
      </c>
    </row>
    <row r="182" spans="1:65" s="16" customFormat="1" ht="11.25">
      <c r="B182" s="242"/>
      <c r="C182" s="243"/>
      <c r="D182" s="200" t="s">
        <v>143</v>
      </c>
      <c r="E182" s="244" t="s">
        <v>21</v>
      </c>
      <c r="F182" s="245" t="s">
        <v>320</v>
      </c>
      <c r="G182" s="243"/>
      <c r="H182" s="246">
        <v>238</v>
      </c>
      <c r="I182" s="247"/>
      <c r="J182" s="243"/>
      <c r="K182" s="243"/>
      <c r="L182" s="248"/>
      <c r="M182" s="249"/>
      <c r="N182" s="250"/>
      <c r="O182" s="250"/>
      <c r="P182" s="250"/>
      <c r="Q182" s="250"/>
      <c r="R182" s="250"/>
      <c r="S182" s="250"/>
      <c r="T182" s="251"/>
      <c r="AT182" s="252" t="s">
        <v>143</v>
      </c>
      <c r="AU182" s="252" t="s">
        <v>89</v>
      </c>
      <c r="AV182" s="16" t="s">
        <v>139</v>
      </c>
      <c r="AW182" s="16" t="s">
        <v>34</v>
      </c>
      <c r="AX182" s="16" t="s">
        <v>81</v>
      </c>
      <c r="AY182" s="252" t="s">
        <v>131</v>
      </c>
    </row>
    <row r="183" spans="1:65" s="2" customFormat="1" ht="16.5" customHeight="1">
      <c r="A183" s="36"/>
      <c r="B183" s="37"/>
      <c r="C183" s="180" t="s">
        <v>321</v>
      </c>
      <c r="D183" s="180" t="s">
        <v>134</v>
      </c>
      <c r="E183" s="181" t="s">
        <v>321</v>
      </c>
      <c r="F183" s="182" t="s">
        <v>551</v>
      </c>
      <c r="G183" s="183" t="s">
        <v>187</v>
      </c>
      <c r="H183" s="184">
        <v>60</v>
      </c>
      <c r="I183" s="185"/>
      <c r="J183" s="186">
        <f>ROUND(I183*H183,2)</f>
        <v>0</v>
      </c>
      <c r="K183" s="182" t="s">
        <v>171</v>
      </c>
      <c r="L183" s="41"/>
      <c r="M183" s="187" t="s">
        <v>21</v>
      </c>
      <c r="N183" s="188" t="s">
        <v>45</v>
      </c>
      <c r="O183" s="66"/>
      <c r="P183" s="189">
        <f>O183*H183</f>
        <v>0</v>
      </c>
      <c r="Q183" s="189">
        <v>0</v>
      </c>
      <c r="R183" s="189">
        <f>Q183*H183</f>
        <v>0</v>
      </c>
      <c r="S183" s="189">
        <v>0</v>
      </c>
      <c r="T183" s="190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191" t="s">
        <v>230</v>
      </c>
      <c r="AT183" s="191" t="s">
        <v>134</v>
      </c>
      <c r="AU183" s="191" t="s">
        <v>89</v>
      </c>
      <c r="AY183" s="19" t="s">
        <v>131</v>
      </c>
      <c r="BE183" s="192">
        <f>IF(N183="základní",J183,0)</f>
        <v>0</v>
      </c>
      <c r="BF183" s="192">
        <f>IF(N183="snížená",J183,0)</f>
        <v>0</v>
      </c>
      <c r="BG183" s="192">
        <f>IF(N183="zákl. přenesená",J183,0)</f>
        <v>0</v>
      </c>
      <c r="BH183" s="192">
        <f>IF(N183="sníž. přenesená",J183,0)</f>
        <v>0</v>
      </c>
      <c r="BI183" s="192">
        <f>IF(N183="nulová",J183,0)</f>
        <v>0</v>
      </c>
      <c r="BJ183" s="19" t="s">
        <v>89</v>
      </c>
      <c r="BK183" s="192">
        <f>ROUND(I183*H183,2)</f>
        <v>0</v>
      </c>
      <c r="BL183" s="19" t="s">
        <v>230</v>
      </c>
      <c r="BM183" s="191" t="s">
        <v>399</v>
      </c>
    </row>
    <row r="184" spans="1:65" s="13" customFormat="1" ht="11.25">
      <c r="B184" s="198"/>
      <c r="C184" s="199"/>
      <c r="D184" s="200" t="s">
        <v>143</v>
      </c>
      <c r="E184" s="201" t="s">
        <v>21</v>
      </c>
      <c r="F184" s="202" t="s">
        <v>552</v>
      </c>
      <c r="G184" s="199"/>
      <c r="H184" s="203">
        <v>60</v>
      </c>
      <c r="I184" s="204"/>
      <c r="J184" s="199"/>
      <c r="K184" s="199"/>
      <c r="L184" s="205"/>
      <c r="M184" s="206"/>
      <c r="N184" s="207"/>
      <c r="O184" s="207"/>
      <c r="P184" s="207"/>
      <c r="Q184" s="207"/>
      <c r="R184" s="207"/>
      <c r="S184" s="207"/>
      <c r="T184" s="208"/>
      <c r="AT184" s="209" t="s">
        <v>143</v>
      </c>
      <c r="AU184" s="209" t="s">
        <v>89</v>
      </c>
      <c r="AV184" s="13" t="s">
        <v>89</v>
      </c>
      <c r="AW184" s="13" t="s">
        <v>34</v>
      </c>
      <c r="AX184" s="13" t="s">
        <v>73</v>
      </c>
      <c r="AY184" s="209" t="s">
        <v>131</v>
      </c>
    </row>
    <row r="185" spans="1:65" s="16" customFormat="1" ht="11.25">
      <c r="B185" s="242"/>
      <c r="C185" s="243"/>
      <c r="D185" s="200" t="s">
        <v>143</v>
      </c>
      <c r="E185" s="244" t="s">
        <v>21</v>
      </c>
      <c r="F185" s="245" t="s">
        <v>320</v>
      </c>
      <c r="G185" s="243"/>
      <c r="H185" s="246">
        <v>60</v>
      </c>
      <c r="I185" s="247"/>
      <c r="J185" s="243"/>
      <c r="K185" s="243"/>
      <c r="L185" s="248"/>
      <c r="M185" s="249"/>
      <c r="N185" s="250"/>
      <c r="O185" s="250"/>
      <c r="P185" s="250"/>
      <c r="Q185" s="250"/>
      <c r="R185" s="250"/>
      <c r="S185" s="250"/>
      <c r="T185" s="251"/>
      <c r="AT185" s="252" t="s">
        <v>143</v>
      </c>
      <c r="AU185" s="252" t="s">
        <v>89</v>
      </c>
      <c r="AV185" s="16" t="s">
        <v>139</v>
      </c>
      <c r="AW185" s="16" t="s">
        <v>34</v>
      </c>
      <c r="AX185" s="16" t="s">
        <v>81</v>
      </c>
      <c r="AY185" s="252" t="s">
        <v>131</v>
      </c>
    </row>
    <row r="186" spans="1:65" s="2" customFormat="1" ht="16.5" customHeight="1">
      <c r="A186" s="36"/>
      <c r="B186" s="37"/>
      <c r="C186" s="180" t="s">
        <v>296</v>
      </c>
      <c r="D186" s="180" t="s">
        <v>134</v>
      </c>
      <c r="E186" s="181" t="s">
        <v>296</v>
      </c>
      <c r="F186" s="182" t="s">
        <v>553</v>
      </c>
      <c r="G186" s="183" t="s">
        <v>339</v>
      </c>
      <c r="H186" s="184">
        <v>1</v>
      </c>
      <c r="I186" s="185"/>
      <c r="J186" s="186">
        <f>ROUND(I186*H186,2)</f>
        <v>0</v>
      </c>
      <c r="K186" s="182" t="s">
        <v>171</v>
      </c>
      <c r="L186" s="41"/>
      <c r="M186" s="187" t="s">
        <v>21</v>
      </c>
      <c r="N186" s="188" t="s">
        <v>45</v>
      </c>
      <c r="O186" s="66"/>
      <c r="P186" s="189">
        <f>O186*H186</f>
        <v>0</v>
      </c>
      <c r="Q186" s="189">
        <v>0</v>
      </c>
      <c r="R186" s="189">
        <f>Q186*H186</f>
        <v>0</v>
      </c>
      <c r="S186" s="189">
        <v>0</v>
      </c>
      <c r="T186" s="190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191" t="s">
        <v>230</v>
      </c>
      <c r="AT186" s="191" t="s">
        <v>134</v>
      </c>
      <c r="AU186" s="191" t="s">
        <v>89</v>
      </c>
      <c r="AY186" s="19" t="s">
        <v>131</v>
      </c>
      <c r="BE186" s="192">
        <f>IF(N186="základní",J186,0)</f>
        <v>0</v>
      </c>
      <c r="BF186" s="192">
        <f>IF(N186="snížená",J186,0)</f>
        <v>0</v>
      </c>
      <c r="BG186" s="192">
        <f>IF(N186="zákl. přenesená",J186,0)</f>
        <v>0</v>
      </c>
      <c r="BH186" s="192">
        <f>IF(N186="sníž. přenesená",J186,0)</f>
        <v>0</v>
      </c>
      <c r="BI186" s="192">
        <f>IF(N186="nulová",J186,0)</f>
        <v>0</v>
      </c>
      <c r="BJ186" s="19" t="s">
        <v>89</v>
      </c>
      <c r="BK186" s="192">
        <f>ROUND(I186*H186,2)</f>
        <v>0</v>
      </c>
      <c r="BL186" s="19" t="s">
        <v>230</v>
      </c>
      <c r="BM186" s="191" t="s">
        <v>402</v>
      </c>
    </row>
    <row r="187" spans="1:65" s="13" customFormat="1" ht="11.25">
      <c r="B187" s="198"/>
      <c r="C187" s="199"/>
      <c r="D187" s="200" t="s">
        <v>143</v>
      </c>
      <c r="E187" s="201" t="s">
        <v>21</v>
      </c>
      <c r="F187" s="202" t="s">
        <v>554</v>
      </c>
      <c r="G187" s="199"/>
      <c r="H187" s="203">
        <v>1</v>
      </c>
      <c r="I187" s="204"/>
      <c r="J187" s="199"/>
      <c r="K187" s="199"/>
      <c r="L187" s="205"/>
      <c r="M187" s="206"/>
      <c r="N187" s="207"/>
      <c r="O187" s="207"/>
      <c r="P187" s="207"/>
      <c r="Q187" s="207"/>
      <c r="R187" s="207"/>
      <c r="S187" s="207"/>
      <c r="T187" s="208"/>
      <c r="AT187" s="209" t="s">
        <v>143</v>
      </c>
      <c r="AU187" s="209" t="s">
        <v>89</v>
      </c>
      <c r="AV187" s="13" t="s">
        <v>89</v>
      </c>
      <c r="AW187" s="13" t="s">
        <v>34</v>
      </c>
      <c r="AX187" s="13" t="s">
        <v>73</v>
      </c>
      <c r="AY187" s="209" t="s">
        <v>131</v>
      </c>
    </row>
    <row r="188" spans="1:65" s="16" customFormat="1" ht="11.25">
      <c r="B188" s="242"/>
      <c r="C188" s="243"/>
      <c r="D188" s="200" t="s">
        <v>143</v>
      </c>
      <c r="E188" s="244" t="s">
        <v>21</v>
      </c>
      <c r="F188" s="245" t="s">
        <v>320</v>
      </c>
      <c r="G188" s="243"/>
      <c r="H188" s="246">
        <v>1</v>
      </c>
      <c r="I188" s="247"/>
      <c r="J188" s="243"/>
      <c r="K188" s="243"/>
      <c r="L188" s="248"/>
      <c r="M188" s="249"/>
      <c r="N188" s="250"/>
      <c r="O188" s="250"/>
      <c r="P188" s="250"/>
      <c r="Q188" s="250"/>
      <c r="R188" s="250"/>
      <c r="S188" s="250"/>
      <c r="T188" s="251"/>
      <c r="AT188" s="252" t="s">
        <v>143</v>
      </c>
      <c r="AU188" s="252" t="s">
        <v>89</v>
      </c>
      <c r="AV188" s="16" t="s">
        <v>139</v>
      </c>
      <c r="AW188" s="16" t="s">
        <v>34</v>
      </c>
      <c r="AX188" s="16" t="s">
        <v>81</v>
      </c>
      <c r="AY188" s="252" t="s">
        <v>131</v>
      </c>
    </row>
    <row r="189" spans="1:65" s="2" customFormat="1" ht="21.75" customHeight="1">
      <c r="A189" s="36"/>
      <c r="B189" s="37"/>
      <c r="C189" s="180" t="s">
        <v>404</v>
      </c>
      <c r="D189" s="180" t="s">
        <v>134</v>
      </c>
      <c r="E189" s="181" t="s">
        <v>404</v>
      </c>
      <c r="F189" s="182" t="s">
        <v>476</v>
      </c>
      <c r="G189" s="183" t="s">
        <v>339</v>
      </c>
      <c r="H189" s="184">
        <v>164</v>
      </c>
      <c r="I189" s="185"/>
      <c r="J189" s="186">
        <f>ROUND(I189*H189,2)</f>
        <v>0</v>
      </c>
      <c r="K189" s="182" t="s">
        <v>171</v>
      </c>
      <c r="L189" s="41"/>
      <c r="M189" s="187" t="s">
        <v>21</v>
      </c>
      <c r="N189" s="188" t="s">
        <v>45</v>
      </c>
      <c r="O189" s="66"/>
      <c r="P189" s="189">
        <f>O189*H189</f>
        <v>0</v>
      </c>
      <c r="Q189" s="189">
        <v>0</v>
      </c>
      <c r="R189" s="189">
        <f>Q189*H189</f>
        <v>0</v>
      </c>
      <c r="S189" s="189">
        <v>0</v>
      </c>
      <c r="T189" s="190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191" t="s">
        <v>230</v>
      </c>
      <c r="AT189" s="191" t="s">
        <v>134</v>
      </c>
      <c r="AU189" s="191" t="s">
        <v>89</v>
      </c>
      <c r="AY189" s="19" t="s">
        <v>131</v>
      </c>
      <c r="BE189" s="192">
        <f>IF(N189="základní",J189,0)</f>
        <v>0</v>
      </c>
      <c r="BF189" s="192">
        <f>IF(N189="snížená",J189,0)</f>
        <v>0</v>
      </c>
      <c r="BG189" s="192">
        <f>IF(N189="zákl. přenesená",J189,0)</f>
        <v>0</v>
      </c>
      <c r="BH189" s="192">
        <f>IF(N189="sníž. přenesená",J189,0)</f>
        <v>0</v>
      </c>
      <c r="BI189" s="192">
        <f>IF(N189="nulová",J189,0)</f>
        <v>0</v>
      </c>
      <c r="BJ189" s="19" t="s">
        <v>89</v>
      </c>
      <c r="BK189" s="192">
        <f>ROUND(I189*H189,2)</f>
        <v>0</v>
      </c>
      <c r="BL189" s="19" t="s">
        <v>230</v>
      </c>
      <c r="BM189" s="191" t="s">
        <v>406</v>
      </c>
    </row>
    <row r="190" spans="1:65" s="13" customFormat="1" ht="11.25">
      <c r="B190" s="198"/>
      <c r="C190" s="199"/>
      <c r="D190" s="200" t="s">
        <v>143</v>
      </c>
      <c r="E190" s="201" t="s">
        <v>21</v>
      </c>
      <c r="F190" s="202" t="s">
        <v>478</v>
      </c>
      <c r="G190" s="199"/>
      <c r="H190" s="203">
        <v>164</v>
      </c>
      <c r="I190" s="204"/>
      <c r="J190" s="199"/>
      <c r="K190" s="199"/>
      <c r="L190" s="205"/>
      <c r="M190" s="206"/>
      <c r="N190" s="207"/>
      <c r="O190" s="207"/>
      <c r="P190" s="207"/>
      <c r="Q190" s="207"/>
      <c r="R190" s="207"/>
      <c r="S190" s="207"/>
      <c r="T190" s="208"/>
      <c r="AT190" s="209" t="s">
        <v>143</v>
      </c>
      <c r="AU190" s="209" t="s">
        <v>89</v>
      </c>
      <c r="AV190" s="13" t="s">
        <v>89</v>
      </c>
      <c r="AW190" s="13" t="s">
        <v>34</v>
      </c>
      <c r="AX190" s="13" t="s">
        <v>73</v>
      </c>
      <c r="AY190" s="209" t="s">
        <v>131</v>
      </c>
    </row>
    <row r="191" spans="1:65" s="16" customFormat="1" ht="11.25">
      <c r="B191" s="242"/>
      <c r="C191" s="243"/>
      <c r="D191" s="200" t="s">
        <v>143</v>
      </c>
      <c r="E191" s="244" t="s">
        <v>21</v>
      </c>
      <c r="F191" s="245" t="s">
        <v>320</v>
      </c>
      <c r="G191" s="243"/>
      <c r="H191" s="246">
        <v>164</v>
      </c>
      <c r="I191" s="247"/>
      <c r="J191" s="243"/>
      <c r="K191" s="243"/>
      <c r="L191" s="248"/>
      <c r="M191" s="249"/>
      <c r="N191" s="250"/>
      <c r="O191" s="250"/>
      <c r="P191" s="250"/>
      <c r="Q191" s="250"/>
      <c r="R191" s="250"/>
      <c r="S191" s="250"/>
      <c r="T191" s="251"/>
      <c r="AT191" s="252" t="s">
        <v>143</v>
      </c>
      <c r="AU191" s="252" t="s">
        <v>89</v>
      </c>
      <c r="AV191" s="16" t="s">
        <v>139</v>
      </c>
      <c r="AW191" s="16" t="s">
        <v>34</v>
      </c>
      <c r="AX191" s="16" t="s">
        <v>81</v>
      </c>
      <c r="AY191" s="252" t="s">
        <v>131</v>
      </c>
    </row>
    <row r="192" spans="1:65" s="2" customFormat="1" ht="21.75" customHeight="1">
      <c r="A192" s="36"/>
      <c r="B192" s="37"/>
      <c r="C192" s="180" t="s">
        <v>362</v>
      </c>
      <c r="D192" s="180" t="s">
        <v>134</v>
      </c>
      <c r="E192" s="181" t="s">
        <v>362</v>
      </c>
      <c r="F192" s="182" t="s">
        <v>480</v>
      </c>
      <c r="G192" s="183" t="s">
        <v>339</v>
      </c>
      <c r="H192" s="184">
        <v>12</v>
      </c>
      <c r="I192" s="185"/>
      <c r="J192" s="186">
        <f>ROUND(I192*H192,2)</f>
        <v>0</v>
      </c>
      <c r="K192" s="182" t="s">
        <v>171</v>
      </c>
      <c r="L192" s="41"/>
      <c r="M192" s="187" t="s">
        <v>21</v>
      </c>
      <c r="N192" s="188" t="s">
        <v>45</v>
      </c>
      <c r="O192" s="66"/>
      <c r="P192" s="189">
        <f>O192*H192</f>
        <v>0</v>
      </c>
      <c r="Q192" s="189">
        <v>0</v>
      </c>
      <c r="R192" s="189">
        <f>Q192*H192</f>
        <v>0</v>
      </c>
      <c r="S192" s="189">
        <v>0</v>
      </c>
      <c r="T192" s="190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191" t="s">
        <v>230</v>
      </c>
      <c r="AT192" s="191" t="s">
        <v>134</v>
      </c>
      <c r="AU192" s="191" t="s">
        <v>89</v>
      </c>
      <c r="AY192" s="19" t="s">
        <v>131</v>
      </c>
      <c r="BE192" s="192">
        <f>IF(N192="základní",J192,0)</f>
        <v>0</v>
      </c>
      <c r="BF192" s="192">
        <f>IF(N192="snížená",J192,0)</f>
        <v>0</v>
      </c>
      <c r="BG192" s="192">
        <f>IF(N192="zákl. přenesená",J192,0)</f>
        <v>0</v>
      </c>
      <c r="BH192" s="192">
        <f>IF(N192="sníž. přenesená",J192,0)</f>
        <v>0</v>
      </c>
      <c r="BI192" s="192">
        <f>IF(N192="nulová",J192,0)</f>
        <v>0</v>
      </c>
      <c r="BJ192" s="19" t="s">
        <v>89</v>
      </c>
      <c r="BK192" s="192">
        <f>ROUND(I192*H192,2)</f>
        <v>0</v>
      </c>
      <c r="BL192" s="19" t="s">
        <v>230</v>
      </c>
      <c r="BM192" s="191" t="s">
        <v>409</v>
      </c>
    </row>
    <row r="193" spans="1:65" s="13" customFormat="1" ht="11.25">
      <c r="B193" s="198"/>
      <c r="C193" s="199"/>
      <c r="D193" s="200" t="s">
        <v>143</v>
      </c>
      <c r="E193" s="201" t="s">
        <v>21</v>
      </c>
      <c r="F193" s="202" t="s">
        <v>555</v>
      </c>
      <c r="G193" s="199"/>
      <c r="H193" s="203">
        <v>12</v>
      </c>
      <c r="I193" s="204"/>
      <c r="J193" s="199"/>
      <c r="K193" s="199"/>
      <c r="L193" s="205"/>
      <c r="M193" s="206"/>
      <c r="N193" s="207"/>
      <c r="O193" s="207"/>
      <c r="P193" s="207"/>
      <c r="Q193" s="207"/>
      <c r="R193" s="207"/>
      <c r="S193" s="207"/>
      <c r="T193" s="208"/>
      <c r="AT193" s="209" t="s">
        <v>143</v>
      </c>
      <c r="AU193" s="209" t="s">
        <v>89</v>
      </c>
      <c r="AV193" s="13" t="s">
        <v>89</v>
      </c>
      <c r="AW193" s="13" t="s">
        <v>34</v>
      </c>
      <c r="AX193" s="13" t="s">
        <v>73</v>
      </c>
      <c r="AY193" s="209" t="s">
        <v>131</v>
      </c>
    </row>
    <row r="194" spans="1:65" s="16" customFormat="1" ht="11.25">
      <c r="B194" s="242"/>
      <c r="C194" s="243"/>
      <c r="D194" s="200" t="s">
        <v>143</v>
      </c>
      <c r="E194" s="244" t="s">
        <v>21</v>
      </c>
      <c r="F194" s="245" t="s">
        <v>320</v>
      </c>
      <c r="G194" s="243"/>
      <c r="H194" s="246">
        <v>12</v>
      </c>
      <c r="I194" s="247"/>
      <c r="J194" s="243"/>
      <c r="K194" s="243"/>
      <c r="L194" s="248"/>
      <c r="M194" s="249"/>
      <c r="N194" s="250"/>
      <c r="O194" s="250"/>
      <c r="P194" s="250"/>
      <c r="Q194" s="250"/>
      <c r="R194" s="250"/>
      <c r="S194" s="250"/>
      <c r="T194" s="251"/>
      <c r="AT194" s="252" t="s">
        <v>143</v>
      </c>
      <c r="AU194" s="252" t="s">
        <v>89</v>
      </c>
      <c r="AV194" s="16" t="s">
        <v>139</v>
      </c>
      <c r="AW194" s="16" t="s">
        <v>34</v>
      </c>
      <c r="AX194" s="16" t="s">
        <v>81</v>
      </c>
      <c r="AY194" s="252" t="s">
        <v>131</v>
      </c>
    </row>
    <row r="195" spans="1:65" s="2" customFormat="1" ht="16.5" customHeight="1">
      <c r="A195" s="36"/>
      <c r="B195" s="37"/>
      <c r="C195" s="180" t="s">
        <v>411</v>
      </c>
      <c r="D195" s="180" t="s">
        <v>134</v>
      </c>
      <c r="E195" s="181" t="s">
        <v>411</v>
      </c>
      <c r="F195" s="182" t="s">
        <v>540</v>
      </c>
      <c r="G195" s="183" t="s">
        <v>170</v>
      </c>
      <c r="H195" s="184">
        <v>40</v>
      </c>
      <c r="I195" s="185"/>
      <c r="J195" s="186">
        <f>ROUND(I195*H195,2)</f>
        <v>0</v>
      </c>
      <c r="K195" s="182" t="s">
        <v>171</v>
      </c>
      <c r="L195" s="41"/>
      <c r="M195" s="187" t="s">
        <v>21</v>
      </c>
      <c r="N195" s="188" t="s">
        <v>45</v>
      </c>
      <c r="O195" s="66"/>
      <c r="P195" s="189">
        <f>O195*H195</f>
        <v>0</v>
      </c>
      <c r="Q195" s="189">
        <v>0</v>
      </c>
      <c r="R195" s="189">
        <f>Q195*H195</f>
        <v>0</v>
      </c>
      <c r="S195" s="189">
        <v>0</v>
      </c>
      <c r="T195" s="190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191" t="s">
        <v>230</v>
      </c>
      <c r="AT195" s="191" t="s">
        <v>134</v>
      </c>
      <c r="AU195" s="191" t="s">
        <v>89</v>
      </c>
      <c r="AY195" s="19" t="s">
        <v>131</v>
      </c>
      <c r="BE195" s="192">
        <f>IF(N195="základní",J195,0)</f>
        <v>0</v>
      </c>
      <c r="BF195" s="192">
        <f>IF(N195="snížená",J195,0)</f>
        <v>0</v>
      </c>
      <c r="BG195" s="192">
        <f>IF(N195="zákl. přenesená",J195,0)</f>
        <v>0</v>
      </c>
      <c r="BH195" s="192">
        <f>IF(N195="sníž. přenesená",J195,0)</f>
        <v>0</v>
      </c>
      <c r="BI195" s="192">
        <f>IF(N195="nulová",J195,0)</f>
        <v>0</v>
      </c>
      <c r="BJ195" s="19" t="s">
        <v>89</v>
      </c>
      <c r="BK195" s="192">
        <f>ROUND(I195*H195,2)</f>
        <v>0</v>
      </c>
      <c r="BL195" s="19" t="s">
        <v>230</v>
      </c>
      <c r="BM195" s="191" t="s">
        <v>413</v>
      </c>
    </row>
    <row r="196" spans="1:65" s="13" customFormat="1" ht="11.25">
      <c r="B196" s="198"/>
      <c r="C196" s="199"/>
      <c r="D196" s="200" t="s">
        <v>143</v>
      </c>
      <c r="E196" s="201" t="s">
        <v>21</v>
      </c>
      <c r="F196" s="202" t="s">
        <v>556</v>
      </c>
      <c r="G196" s="199"/>
      <c r="H196" s="203">
        <v>40</v>
      </c>
      <c r="I196" s="204"/>
      <c r="J196" s="199"/>
      <c r="K196" s="199"/>
      <c r="L196" s="205"/>
      <c r="M196" s="206"/>
      <c r="N196" s="207"/>
      <c r="O196" s="207"/>
      <c r="P196" s="207"/>
      <c r="Q196" s="207"/>
      <c r="R196" s="207"/>
      <c r="S196" s="207"/>
      <c r="T196" s="208"/>
      <c r="AT196" s="209" t="s">
        <v>143</v>
      </c>
      <c r="AU196" s="209" t="s">
        <v>89</v>
      </c>
      <c r="AV196" s="13" t="s">
        <v>89</v>
      </c>
      <c r="AW196" s="13" t="s">
        <v>34</v>
      </c>
      <c r="AX196" s="13" t="s">
        <v>73</v>
      </c>
      <c r="AY196" s="209" t="s">
        <v>131</v>
      </c>
    </row>
    <row r="197" spans="1:65" s="16" customFormat="1" ht="11.25">
      <c r="B197" s="242"/>
      <c r="C197" s="243"/>
      <c r="D197" s="200" t="s">
        <v>143</v>
      </c>
      <c r="E197" s="244" t="s">
        <v>21</v>
      </c>
      <c r="F197" s="245" t="s">
        <v>320</v>
      </c>
      <c r="G197" s="243"/>
      <c r="H197" s="246">
        <v>40</v>
      </c>
      <c r="I197" s="247"/>
      <c r="J197" s="243"/>
      <c r="K197" s="243"/>
      <c r="L197" s="248"/>
      <c r="M197" s="249"/>
      <c r="N197" s="250"/>
      <c r="O197" s="250"/>
      <c r="P197" s="250"/>
      <c r="Q197" s="250"/>
      <c r="R197" s="250"/>
      <c r="S197" s="250"/>
      <c r="T197" s="251"/>
      <c r="AT197" s="252" t="s">
        <v>143</v>
      </c>
      <c r="AU197" s="252" t="s">
        <v>89</v>
      </c>
      <c r="AV197" s="16" t="s">
        <v>139</v>
      </c>
      <c r="AW197" s="16" t="s">
        <v>34</v>
      </c>
      <c r="AX197" s="16" t="s">
        <v>81</v>
      </c>
      <c r="AY197" s="252" t="s">
        <v>131</v>
      </c>
    </row>
    <row r="198" spans="1:65" s="2" customFormat="1" ht="21.75" customHeight="1">
      <c r="A198" s="36"/>
      <c r="B198" s="37"/>
      <c r="C198" s="180" t="s">
        <v>365</v>
      </c>
      <c r="D198" s="180" t="s">
        <v>134</v>
      </c>
      <c r="E198" s="181" t="s">
        <v>365</v>
      </c>
      <c r="F198" s="182" t="s">
        <v>557</v>
      </c>
      <c r="G198" s="183" t="s">
        <v>495</v>
      </c>
      <c r="H198" s="184">
        <v>1</v>
      </c>
      <c r="I198" s="185"/>
      <c r="J198" s="186">
        <f>ROUND(I198*H198,2)</f>
        <v>0</v>
      </c>
      <c r="K198" s="182" t="s">
        <v>171</v>
      </c>
      <c r="L198" s="41"/>
      <c r="M198" s="187" t="s">
        <v>21</v>
      </c>
      <c r="N198" s="188" t="s">
        <v>45</v>
      </c>
      <c r="O198" s="66"/>
      <c r="P198" s="189">
        <f>O198*H198</f>
        <v>0</v>
      </c>
      <c r="Q198" s="189">
        <v>0</v>
      </c>
      <c r="R198" s="189">
        <f>Q198*H198</f>
        <v>0</v>
      </c>
      <c r="S198" s="189">
        <v>0</v>
      </c>
      <c r="T198" s="190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191" t="s">
        <v>230</v>
      </c>
      <c r="AT198" s="191" t="s">
        <v>134</v>
      </c>
      <c r="AU198" s="191" t="s">
        <v>89</v>
      </c>
      <c r="AY198" s="19" t="s">
        <v>131</v>
      </c>
      <c r="BE198" s="192">
        <f>IF(N198="základní",J198,0)</f>
        <v>0</v>
      </c>
      <c r="BF198" s="192">
        <f>IF(N198="snížená",J198,0)</f>
        <v>0</v>
      </c>
      <c r="BG198" s="192">
        <f>IF(N198="zákl. přenesená",J198,0)</f>
        <v>0</v>
      </c>
      <c r="BH198" s="192">
        <f>IF(N198="sníž. přenesená",J198,0)</f>
        <v>0</v>
      </c>
      <c r="BI198" s="192">
        <f>IF(N198="nulová",J198,0)</f>
        <v>0</v>
      </c>
      <c r="BJ198" s="19" t="s">
        <v>89</v>
      </c>
      <c r="BK198" s="192">
        <f>ROUND(I198*H198,2)</f>
        <v>0</v>
      </c>
      <c r="BL198" s="19" t="s">
        <v>230</v>
      </c>
      <c r="BM198" s="191" t="s">
        <v>416</v>
      </c>
    </row>
    <row r="199" spans="1:65" s="13" customFormat="1" ht="11.25">
      <c r="B199" s="198"/>
      <c r="C199" s="199"/>
      <c r="D199" s="200" t="s">
        <v>143</v>
      </c>
      <c r="E199" s="201" t="s">
        <v>21</v>
      </c>
      <c r="F199" s="202" t="s">
        <v>340</v>
      </c>
      <c r="G199" s="199"/>
      <c r="H199" s="203">
        <v>1</v>
      </c>
      <c r="I199" s="204"/>
      <c r="J199" s="199"/>
      <c r="K199" s="199"/>
      <c r="L199" s="205"/>
      <c r="M199" s="206"/>
      <c r="N199" s="207"/>
      <c r="O199" s="207"/>
      <c r="P199" s="207"/>
      <c r="Q199" s="207"/>
      <c r="R199" s="207"/>
      <c r="S199" s="207"/>
      <c r="T199" s="208"/>
      <c r="AT199" s="209" t="s">
        <v>143</v>
      </c>
      <c r="AU199" s="209" t="s">
        <v>89</v>
      </c>
      <c r="AV199" s="13" t="s">
        <v>89</v>
      </c>
      <c r="AW199" s="13" t="s">
        <v>34</v>
      </c>
      <c r="AX199" s="13" t="s">
        <v>73</v>
      </c>
      <c r="AY199" s="209" t="s">
        <v>131</v>
      </c>
    </row>
    <row r="200" spans="1:65" s="16" customFormat="1" ht="11.25">
      <c r="B200" s="242"/>
      <c r="C200" s="243"/>
      <c r="D200" s="200" t="s">
        <v>143</v>
      </c>
      <c r="E200" s="244" t="s">
        <v>21</v>
      </c>
      <c r="F200" s="245" t="s">
        <v>320</v>
      </c>
      <c r="G200" s="243"/>
      <c r="H200" s="246">
        <v>1</v>
      </c>
      <c r="I200" s="247"/>
      <c r="J200" s="243"/>
      <c r="K200" s="243"/>
      <c r="L200" s="248"/>
      <c r="M200" s="249"/>
      <c r="N200" s="250"/>
      <c r="O200" s="250"/>
      <c r="P200" s="250"/>
      <c r="Q200" s="250"/>
      <c r="R200" s="250"/>
      <c r="S200" s="250"/>
      <c r="T200" s="251"/>
      <c r="AT200" s="252" t="s">
        <v>143</v>
      </c>
      <c r="AU200" s="252" t="s">
        <v>89</v>
      </c>
      <c r="AV200" s="16" t="s">
        <v>139</v>
      </c>
      <c r="AW200" s="16" t="s">
        <v>34</v>
      </c>
      <c r="AX200" s="16" t="s">
        <v>81</v>
      </c>
      <c r="AY200" s="252" t="s">
        <v>131</v>
      </c>
    </row>
    <row r="201" spans="1:65" s="12" customFormat="1" ht="22.9" customHeight="1">
      <c r="B201" s="164"/>
      <c r="C201" s="165"/>
      <c r="D201" s="166" t="s">
        <v>72</v>
      </c>
      <c r="E201" s="178" t="s">
        <v>489</v>
      </c>
      <c r="F201" s="178" t="s">
        <v>490</v>
      </c>
      <c r="G201" s="165"/>
      <c r="H201" s="165"/>
      <c r="I201" s="168"/>
      <c r="J201" s="179">
        <f>BK201</f>
        <v>0</v>
      </c>
      <c r="K201" s="165"/>
      <c r="L201" s="170"/>
      <c r="M201" s="171"/>
      <c r="N201" s="172"/>
      <c r="O201" s="172"/>
      <c r="P201" s="173">
        <f>SUM(P202:P206)</f>
        <v>0</v>
      </c>
      <c r="Q201" s="172"/>
      <c r="R201" s="173">
        <f>SUM(R202:R206)</f>
        <v>0</v>
      </c>
      <c r="S201" s="172"/>
      <c r="T201" s="174">
        <f>SUM(T202:T206)</f>
        <v>0</v>
      </c>
      <c r="AR201" s="175" t="s">
        <v>81</v>
      </c>
      <c r="AT201" s="176" t="s">
        <v>72</v>
      </c>
      <c r="AU201" s="176" t="s">
        <v>81</v>
      </c>
      <c r="AY201" s="175" t="s">
        <v>131</v>
      </c>
      <c r="BK201" s="177">
        <f>SUM(BK202:BK206)</f>
        <v>0</v>
      </c>
    </row>
    <row r="202" spans="1:65" s="2" customFormat="1" ht="16.5" customHeight="1">
      <c r="A202" s="36"/>
      <c r="B202" s="37"/>
      <c r="C202" s="180" t="s">
        <v>418</v>
      </c>
      <c r="D202" s="180" t="s">
        <v>134</v>
      </c>
      <c r="E202" s="181" t="s">
        <v>418</v>
      </c>
      <c r="F202" s="182" t="s">
        <v>558</v>
      </c>
      <c r="G202" s="183" t="s">
        <v>339</v>
      </c>
      <c r="H202" s="184">
        <v>1</v>
      </c>
      <c r="I202" s="185"/>
      <c r="J202" s="186">
        <f>ROUND(I202*H202,2)</f>
        <v>0</v>
      </c>
      <c r="K202" s="182" t="s">
        <v>171</v>
      </c>
      <c r="L202" s="41"/>
      <c r="M202" s="187" t="s">
        <v>21</v>
      </c>
      <c r="N202" s="188" t="s">
        <v>45</v>
      </c>
      <c r="O202" s="66"/>
      <c r="P202" s="189">
        <f>O202*H202</f>
        <v>0</v>
      </c>
      <c r="Q202" s="189">
        <v>0</v>
      </c>
      <c r="R202" s="189">
        <f>Q202*H202</f>
        <v>0</v>
      </c>
      <c r="S202" s="189">
        <v>0</v>
      </c>
      <c r="T202" s="190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191" t="s">
        <v>230</v>
      </c>
      <c r="AT202" s="191" t="s">
        <v>134</v>
      </c>
      <c r="AU202" s="191" t="s">
        <v>89</v>
      </c>
      <c r="AY202" s="19" t="s">
        <v>131</v>
      </c>
      <c r="BE202" s="192">
        <f>IF(N202="základní",J202,0)</f>
        <v>0</v>
      </c>
      <c r="BF202" s="192">
        <f>IF(N202="snížená",J202,0)</f>
        <v>0</v>
      </c>
      <c r="BG202" s="192">
        <f>IF(N202="zákl. přenesená",J202,0)</f>
        <v>0</v>
      </c>
      <c r="BH202" s="192">
        <f>IF(N202="sníž. přenesená",J202,0)</f>
        <v>0</v>
      </c>
      <c r="BI202" s="192">
        <f>IF(N202="nulová",J202,0)</f>
        <v>0</v>
      </c>
      <c r="BJ202" s="19" t="s">
        <v>89</v>
      </c>
      <c r="BK202" s="192">
        <f>ROUND(I202*H202,2)</f>
        <v>0</v>
      </c>
      <c r="BL202" s="19" t="s">
        <v>230</v>
      </c>
      <c r="BM202" s="191" t="s">
        <v>420</v>
      </c>
    </row>
    <row r="203" spans="1:65" s="2" customFormat="1" ht="16.5" customHeight="1">
      <c r="A203" s="36"/>
      <c r="B203" s="37"/>
      <c r="C203" s="180" t="s">
        <v>368</v>
      </c>
      <c r="D203" s="180" t="s">
        <v>134</v>
      </c>
      <c r="E203" s="181" t="s">
        <v>368</v>
      </c>
      <c r="F203" s="182" t="s">
        <v>494</v>
      </c>
      <c r="G203" s="183" t="s">
        <v>339</v>
      </c>
      <c r="H203" s="184">
        <v>1</v>
      </c>
      <c r="I203" s="185"/>
      <c r="J203" s="186">
        <f>ROUND(I203*H203,2)</f>
        <v>0</v>
      </c>
      <c r="K203" s="182" t="s">
        <v>171</v>
      </c>
      <c r="L203" s="41"/>
      <c r="M203" s="187" t="s">
        <v>21</v>
      </c>
      <c r="N203" s="188" t="s">
        <v>45</v>
      </c>
      <c r="O203" s="66"/>
      <c r="P203" s="189">
        <f>O203*H203</f>
        <v>0</v>
      </c>
      <c r="Q203" s="189">
        <v>0</v>
      </c>
      <c r="R203" s="189">
        <f>Q203*H203</f>
        <v>0</v>
      </c>
      <c r="S203" s="189">
        <v>0</v>
      </c>
      <c r="T203" s="190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191" t="s">
        <v>230</v>
      </c>
      <c r="AT203" s="191" t="s">
        <v>134</v>
      </c>
      <c r="AU203" s="191" t="s">
        <v>89</v>
      </c>
      <c r="AY203" s="19" t="s">
        <v>131</v>
      </c>
      <c r="BE203" s="192">
        <f>IF(N203="základní",J203,0)</f>
        <v>0</v>
      </c>
      <c r="BF203" s="192">
        <f>IF(N203="snížená",J203,0)</f>
        <v>0</v>
      </c>
      <c r="BG203" s="192">
        <f>IF(N203="zákl. přenesená",J203,0)</f>
        <v>0</v>
      </c>
      <c r="BH203" s="192">
        <f>IF(N203="sníž. přenesená",J203,0)</f>
        <v>0</v>
      </c>
      <c r="BI203" s="192">
        <f>IF(N203="nulová",J203,0)</f>
        <v>0</v>
      </c>
      <c r="BJ203" s="19" t="s">
        <v>89</v>
      </c>
      <c r="BK203" s="192">
        <f>ROUND(I203*H203,2)</f>
        <v>0</v>
      </c>
      <c r="BL203" s="19" t="s">
        <v>230</v>
      </c>
      <c r="BM203" s="191" t="s">
        <v>423</v>
      </c>
    </row>
    <row r="204" spans="1:65" s="2" customFormat="1" ht="16.5" customHeight="1">
      <c r="A204" s="36"/>
      <c r="B204" s="37"/>
      <c r="C204" s="180" t="s">
        <v>424</v>
      </c>
      <c r="D204" s="180" t="s">
        <v>134</v>
      </c>
      <c r="E204" s="181" t="s">
        <v>424</v>
      </c>
      <c r="F204" s="182" t="s">
        <v>497</v>
      </c>
      <c r="G204" s="183" t="s">
        <v>339</v>
      </c>
      <c r="H204" s="184">
        <v>1</v>
      </c>
      <c r="I204" s="185"/>
      <c r="J204" s="186">
        <f>ROUND(I204*H204,2)</f>
        <v>0</v>
      </c>
      <c r="K204" s="182" t="s">
        <v>171</v>
      </c>
      <c r="L204" s="41"/>
      <c r="M204" s="187" t="s">
        <v>21</v>
      </c>
      <c r="N204" s="188" t="s">
        <v>45</v>
      </c>
      <c r="O204" s="66"/>
      <c r="P204" s="189">
        <f>O204*H204</f>
        <v>0</v>
      </c>
      <c r="Q204" s="189">
        <v>0</v>
      </c>
      <c r="R204" s="189">
        <f>Q204*H204</f>
        <v>0</v>
      </c>
      <c r="S204" s="189">
        <v>0</v>
      </c>
      <c r="T204" s="190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191" t="s">
        <v>230</v>
      </c>
      <c r="AT204" s="191" t="s">
        <v>134</v>
      </c>
      <c r="AU204" s="191" t="s">
        <v>89</v>
      </c>
      <c r="AY204" s="19" t="s">
        <v>131</v>
      </c>
      <c r="BE204" s="192">
        <f>IF(N204="základní",J204,0)</f>
        <v>0</v>
      </c>
      <c r="BF204" s="192">
        <f>IF(N204="snížená",J204,0)</f>
        <v>0</v>
      </c>
      <c r="BG204" s="192">
        <f>IF(N204="zákl. přenesená",J204,0)</f>
        <v>0</v>
      </c>
      <c r="BH204" s="192">
        <f>IF(N204="sníž. přenesená",J204,0)</f>
        <v>0</v>
      </c>
      <c r="BI204" s="192">
        <f>IF(N204="nulová",J204,0)</f>
        <v>0</v>
      </c>
      <c r="BJ204" s="19" t="s">
        <v>89</v>
      </c>
      <c r="BK204" s="192">
        <f>ROUND(I204*H204,2)</f>
        <v>0</v>
      </c>
      <c r="BL204" s="19" t="s">
        <v>230</v>
      </c>
      <c r="BM204" s="191" t="s">
        <v>426</v>
      </c>
    </row>
    <row r="205" spans="1:65" s="2" customFormat="1" ht="16.5" customHeight="1">
      <c r="A205" s="36"/>
      <c r="B205" s="37"/>
      <c r="C205" s="180" t="s">
        <v>371</v>
      </c>
      <c r="D205" s="180" t="s">
        <v>134</v>
      </c>
      <c r="E205" s="181" t="s">
        <v>431</v>
      </c>
      <c r="F205" s="182" t="s">
        <v>559</v>
      </c>
      <c r="G205" s="183" t="s">
        <v>339</v>
      </c>
      <c r="H205" s="184">
        <v>1</v>
      </c>
      <c r="I205" s="185"/>
      <c r="J205" s="186">
        <f>ROUND(I205*H205,2)</f>
        <v>0</v>
      </c>
      <c r="K205" s="182" t="s">
        <v>171</v>
      </c>
      <c r="L205" s="41"/>
      <c r="M205" s="187" t="s">
        <v>21</v>
      </c>
      <c r="N205" s="188" t="s">
        <v>45</v>
      </c>
      <c r="O205" s="66"/>
      <c r="P205" s="189">
        <f>O205*H205</f>
        <v>0</v>
      </c>
      <c r="Q205" s="189">
        <v>0</v>
      </c>
      <c r="R205" s="189">
        <f>Q205*H205</f>
        <v>0</v>
      </c>
      <c r="S205" s="189">
        <v>0</v>
      </c>
      <c r="T205" s="190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191" t="s">
        <v>230</v>
      </c>
      <c r="AT205" s="191" t="s">
        <v>134</v>
      </c>
      <c r="AU205" s="191" t="s">
        <v>89</v>
      </c>
      <c r="AY205" s="19" t="s">
        <v>131</v>
      </c>
      <c r="BE205" s="192">
        <f>IF(N205="základní",J205,0)</f>
        <v>0</v>
      </c>
      <c r="BF205" s="192">
        <f>IF(N205="snížená",J205,0)</f>
        <v>0</v>
      </c>
      <c r="BG205" s="192">
        <f>IF(N205="zákl. přenesená",J205,0)</f>
        <v>0</v>
      </c>
      <c r="BH205" s="192">
        <f>IF(N205="sníž. přenesená",J205,0)</f>
        <v>0</v>
      </c>
      <c r="BI205" s="192">
        <f>IF(N205="nulová",J205,0)</f>
        <v>0</v>
      </c>
      <c r="BJ205" s="19" t="s">
        <v>89</v>
      </c>
      <c r="BK205" s="192">
        <f>ROUND(I205*H205,2)</f>
        <v>0</v>
      </c>
      <c r="BL205" s="19" t="s">
        <v>230</v>
      </c>
      <c r="BM205" s="191" t="s">
        <v>433</v>
      </c>
    </row>
    <row r="206" spans="1:65" s="2" customFormat="1" ht="16.5" customHeight="1">
      <c r="A206" s="36"/>
      <c r="B206" s="37"/>
      <c r="C206" s="180" t="s">
        <v>431</v>
      </c>
      <c r="D206" s="180" t="s">
        <v>134</v>
      </c>
      <c r="E206" s="181" t="s">
        <v>373</v>
      </c>
      <c r="F206" s="182" t="s">
        <v>560</v>
      </c>
      <c r="G206" s="183" t="s">
        <v>339</v>
      </c>
      <c r="H206" s="184">
        <v>1</v>
      </c>
      <c r="I206" s="185"/>
      <c r="J206" s="186">
        <f>ROUND(I206*H206,2)</f>
        <v>0</v>
      </c>
      <c r="K206" s="182" t="s">
        <v>171</v>
      </c>
      <c r="L206" s="41"/>
      <c r="M206" s="256" t="s">
        <v>21</v>
      </c>
      <c r="N206" s="257" t="s">
        <v>45</v>
      </c>
      <c r="O206" s="258"/>
      <c r="P206" s="259">
        <f>O206*H206</f>
        <v>0</v>
      </c>
      <c r="Q206" s="259">
        <v>0</v>
      </c>
      <c r="R206" s="259">
        <f>Q206*H206</f>
        <v>0</v>
      </c>
      <c r="S206" s="259">
        <v>0</v>
      </c>
      <c r="T206" s="260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191" t="s">
        <v>230</v>
      </c>
      <c r="AT206" s="191" t="s">
        <v>134</v>
      </c>
      <c r="AU206" s="191" t="s">
        <v>89</v>
      </c>
      <c r="AY206" s="19" t="s">
        <v>131</v>
      </c>
      <c r="BE206" s="192">
        <f>IF(N206="základní",J206,0)</f>
        <v>0</v>
      </c>
      <c r="BF206" s="192">
        <f>IF(N206="snížená",J206,0)</f>
        <v>0</v>
      </c>
      <c r="BG206" s="192">
        <f>IF(N206="zákl. přenesená",J206,0)</f>
        <v>0</v>
      </c>
      <c r="BH206" s="192">
        <f>IF(N206="sníž. přenesená",J206,0)</f>
        <v>0</v>
      </c>
      <c r="BI206" s="192">
        <f>IF(N206="nulová",J206,0)</f>
        <v>0</v>
      </c>
      <c r="BJ206" s="19" t="s">
        <v>89</v>
      </c>
      <c r="BK206" s="192">
        <f>ROUND(I206*H206,2)</f>
        <v>0</v>
      </c>
      <c r="BL206" s="19" t="s">
        <v>230</v>
      </c>
      <c r="BM206" s="191" t="s">
        <v>436</v>
      </c>
    </row>
    <row r="207" spans="1:65" s="2" customFormat="1" ht="6.95" customHeight="1">
      <c r="A207" s="36"/>
      <c r="B207" s="49"/>
      <c r="C207" s="50"/>
      <c r="D207" s="50"/>
      <c r="E207" s="50"/>
      <c r="F207" s="50"/>
      <c r="G207" s="50"/>
      <c r="H207" s="50"/>
      <c r="I207" s="50"/>
      <c r="J207" s="50"/>
      <c r="K207" s="50"/>
      <c r="L207" s="41"/>
      <c r="M207" s="36"/>
      <c r="O207" s="36"/>
      <c r="P207" s="36"/>
      <c r="Q207" s="36"/>
      <c r="R207" s="36"/>
      <c r="S207" s="36"/>
      <c r="T207" s="36"/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</row>
  </sheetData>
  <sheetProtection algorithmName="SHA-512" hashValue="/zMr2FF0UtXswiQfZYnriHHx6h8NE3ZIbPVCBnMn2Ig9bHwH+/Xu2XiyFs41jfgG+FLfrr6FyMmXMEy+1ecYmA==" saltValue="kj08P8Ji5NnqnL3lMWMt8I/hmLKm4QJNKvLg5ljqTlNrQC/CWAF/QvmIlkLuizYYiLrrc7l3t6CmenvhTDDktQ==" spinCount="100000" sheet="1" objects="1" scenarios="1" formatColumns="0" formatRows="0" autoFilter="0"/>
  <autoFilter ref="C88:K206"/>
  <mergeCells count="12">
    <mergeCell ref="E81:H81"/>
    <mergeCell ref="L2:V2"/>
    <mergeCell ref="E50:H50"/>
    <mergeCell ref="E52:H52"/>
    <mergeCell ref="E54:H54"/>
    <mergeCell ref="E77:H77"/>
    <mergeCell ref="E79:H7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17"/>
  <sheetViews>
    <sheetView showGridLines="0" workbookViewId="0">
      <selection activeCell="F116" sqref="F116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88"/>
      <c r="M2" s="388"/>
      <c r="N2" s="388"/>
      <c r="O2" s="388"/>
      <c r="P2" s="388"/>
      <c r="Q2" s="388"/>
      <c r="R2" s="388"/>
      <c r="S2" s="388"/>
      <c r="T2" s="388"/>
      <c r="U2" s="388"/>
      <c r="V2" s="388"/>
      <c r="AT2" s="19" t="s">
        <v>97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81</v>
      </c>
    </row>
    <row r="4" spans="1:46" s="1" customFormat="1" ht="24.95" customHeight="1">
      <c r="B4" s="22"/>
      <c r="D4" s="112" t="s">
        <v>98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89" t="str">
        <f>'Rekapitulace stavby'!K6</f>
        <v>Senior C Otrokovice-modernizace EPS dle platné legislativy</v>
      </c>
      <c r="F7" s="390"/>
      <c r="G7" s="390"/>
      <c r="H7" s="390"/>
      <c r="L7" s="22"/>
    </row>
    <row r="8" spans="1:46" s="2" customFormat="1" ht="12" customHeight="1">
      <c r="A8" s="36"/>
      <c r="B8" s="41"/>
      <c r="C8" s="36"/>
      <c r="D8" s="114" t="s">
        <v>99</v>
      </c>
      <c r="E8" s="36"/>
      <c r="F8" s="36"/>
      <c r="G8" s="36"/>
      <c r="H8" s="36"/>
      <c r="I8" s="36"/>
      <c r="J8" s="36"/>
      <c r="K8" s="36"/>
      <c r="L8" s="115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91" t="s">
        <v>561</v>
      </c>
      <c r="F9" s="392"/>
      <c r="G9" s="392"/>
      <c r="H9" s="392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1.25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14" t="s">
        <v>18</v>
      </c>
      <c r="E11" s="36"/>
      <c r="F11" s="105" t="s">
        <v>19</v>
      </c>
      <c r="G11" s="36"/>
      <c r="H11" s="36"/>
      <c r="I11" s="114" t="s">
        <v>20</v>
      </c>
      <c r="J11" s="105" t="s">
        <v>21</v>
      </c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14" t="s">
        <v>22</v>
      </c>
      <c r="E12" s="36"/>
      <c r="F12" s="105" t="s">
        <v>23</v>
      </c>
      <c r="G12" s="36"/>
      <c r="H12" s="36"/>
      <c r="I12" s="114" t="s">
        <v>24</v>
      </c>
      <c r="J12" s="116" t="str">
        <f>'Rekapitulace stavby'!AN8</f>
        <v>8. 8. 2023</v>
      </c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26</v>
      </c>
      <c r="E14" s="36"/>
      <c r="F14" s="36"/>
      <c r="G14" s="36"/>
      <c r="H14" s="36"/>
      <c r="I14" s="114" t="s">
        <v>27</v>
      </c>
      <c r="J14" s="105" t="s">
        <v>21</v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5" t="s">
        <v>28</v>
      </c>
      <c r="F15" s="36"/>
      <c r="G15" s="36"/>
      <c r="H15" s="36"/>
      <c r="I15" s="114" t="s">
        <v>29</v>
      </c>
      <c r="J15" s="105" t="s">
        <v>21</v>
      </c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14" t="s">
        <v>30</v>
      </c>
      <c r="E17" s="36"/>
      <c r="F17" s="36"/>
      <c r="G17" s="36"/>
      <c r="H17" s="36"/>
      <c r="I17" s="114" t="s">
        <v>27</v>
      </c>
      <c r="J17" s="32" t="str">
        <f>'Rekapitulace stavby'!AN13</f>
        <v>Vyplň údaj</v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93" t="str">
        <f>'Rekapitulace stavby'!E14</f>
        <v>Vyplň údaj</v>
      </c>
      <c r="F18" s="394"/>
      <c r="G18" s="394"/>
      <c r="H18" s="394"/>
      <c r="I18" s="114" t="s">
        <v>29</v>
      </c>
      <c r="J18" s="32" t="str">
        <f>'Rekapitulace stavby'!AN14</f>
        <v>Vyplň údaj</v>
      </c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14" t="s">
        <v>32</v>
      </c>
      <c r="E20" s="36"/>
      <c r="F20" s="36"/>
      <c r="G20" s="36"/>
      <c r="H20" s="36"/>
      <c r="I20" s="114" t="s">
        <v>27</v>
      </c>
      <c r="J20" s="105" t="s">
        <v>21</v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5" t="s">
        <v>33</v>
      </c>
      <c r="F21" s="36"/>
      <c r="G21" s="36"/>
      <c r="H21" s="36"/>
      <c r="I21" s="114" t="s">
        <v>29</v>
      </c>
      <c r="J21" s="105" t="s">
        <v>21</v>
      </c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14" t="s">
        <v>35</v>
      </c>
      <c r="E23" s="36"/>
      <c r="F23" s="36"/>
      <c r="G23" s="36"/>
      <c r="H23" s="36"/>
      <c r="I23" s="114" t="s">
        <v>27</v>
      </c>
      <c r="J23" s="105" t="s">
        <v>21</v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5" t="s">
        <v>36</v>
      </c>
      <c r="F24" s="36"/>
      <c r="G24" s="36"/>
      <c r="H24" s="36"/>
      <c r="I24" s="114" t="s">
        <v>29</v>
      </c>
      <c r="J24" s="105" t="s">
        <v>21</v>
      </c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14" t="s">
        <v>37</v>
      </c>
      <c r="E26" s="36"/>
      <c r="F26" s="36"/>
      <c r="G26" s="36"/>
      <c r="H26" s="36"/>
      <c r="I26" s="36"/>
      <c r="J26" s="36"/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214.5" customHeight="1">
      <c r="A27" s="117"/>
      <c r="B27" s="118"/>
      <c r="C27" s="117"/>
      <c r="D27" s="117"/>
      <c r="E27" s="395" t="s">
        <v>102</v>
      </c>
      <c r="F27" s="395"/>
      <c r="G27" s="395"/>
      <c r="H27" s="395"/>
      <c r="I27" s="117"/>
      <c r="J27" s="117"/>
      <c r="K27" s="117"/>
      <c r="L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20"/>
      <c r="E29" s="120"/>
      <c r="F29" s="120"/>
      <c r="G29" s="120"/>
      <c r="H29" s="120"/>
      <c r="I29" s="120"/>
      <c r="J29" s="120"/>
      <c r="K29" s="120"/>
      <c r="L29" s="115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21" t="s">
        <v>39</v>
      </c>
      <c r="E30" s="36"/>
      <c r="F30" s="36"/>
      <c r="G30" s="36"/>
      <c r="H30" s="36"/>
      <c r="I30" s="36"/>
      <c r="J30" s="122">
        <f>ROUND(J85, 2)</f>
        <v>0</v>
      </c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23" t="s">
        <v>41</v>
      </c>
      <c r="G32" s="36"/>
      <c r="H32" s="36"/>
      <c r="I32" s="123" t="s">
        <v>40</v>
      </c>
      <c r="J32" s="123" t="s">
        <v>42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24" t="s">
        <v>43</v>
      </c>
      <c r="E33" s="114" t="s">
        <v>44</v>
      </c>
      <c r="F33" s="125">
        <f>ROUND((SUM(BE85:BE116)),  2)</f>
        <v>0</v>
      </c>
      <c r="G33" s="36"/>
      <c r="H33" s="36"/>
      <c r="I33" s="126">
        <v>0.21</v>
      </c>
      <c r="J33" s="125">
        <f>ROUND(((SUM(BE85:BE116))*I33),  2)</f>
        <v>0</v>
      </c>
      <c r="K33" s="36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14" t="s">
        <v>45</v>
      </c>
      <c r="F34" s="125">
        <f>ROUND((SUM(BF85:BF116)),  2)</f>
        <v>0</v>
      </c>
      <c r="G34" s="36"/>
      <c r="H34" s="36"/>
      <c r="I34" s="126">
        <v>0.15</v>
      </c>
      <c r="J34" s="125">
        <f>ROUND(((SUM(BF85:BF116))*I34),  2)</f>
        <v>0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14" t="s">
        <v>46</v>
      </c>
      <c r="F35" s="125">
        <f>ROUND((SUM(BG85:BG116)),  2)</f>
        <v>0</v>
      </c>
      <c r="G35" s="36"/>
      <c r="H35" s="36"/>
      <c r="I35" s="126">
        <v>0.21</v>
      </c>
      <c r="J35" s="125">
        <f>0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14" t="s">
        <v>47</v>
      </c>
      <c r="F36" s="125">
        <f>ROUND((SUM(BH85:BH116)),  2)</f>
        <v>0</v>
      </c>
      <c r="G36" s="36"/>
      <c r="H36" s="36"/>
      <c r="I36" s="126">
        <v>0.15</v>
      </c>
      <c r="J36" s="125">
        <f>0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48</v>
      </c>
      <c r="F37" s="125">
        <f>ROUND((SUM(BI85:BI116)),  2)</f>
        <v>0</v>
      </c>
      <c r="G37" s="36"/>
      <c r="H37" s="36"/>
      <c r="I37" s="126">
        <v>0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7"/>
      <c r="D39" s="128" t="s">
        <v>49</v>
      </c>
      <c r="E39" s="129"/>
      <c r="F39" s="129"/>
      <c r="G39" s="130" t="s">
        <v>50</v>
      </c>
      <c r="H39" s="131" t="s">
        <v>51</v>
      </c>
      <c r="I39" s="129"/>
      <c r="J39" s="132">
        <f>SUM(J30:J37)</f>
        <v>0</v>
      </c>
      <c r="K39" s="133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34"/>
      <c r="C40" s="135"/>
      <c r="D40" s="135"/>
      <c r="E40" s="135"/>
      <c r="F40" s="135"/>
      <c r="G40" s="135"/>
      <c r="H40" s="135"/>
      <c r="I40" s="135"/>
      <c r="J40" s="135"/>
      <c r="K40" s="135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6"/>
      <c r="C44" s="137"/>
      <c r="D44" s="137"/>
      <c r="E44" s="137"/>
      <c r="F44" s="137"/>
      <c r="G44" s="137"/>
      <c r="H44" s="137"/>
      <c r="I44" s="137"/>
      <c r="J44" s="137"/>
      <c r="K44" s="137"/>
      <c r="L44" s="115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103</v>
      </c>
      <c r="D45" s="38"/>
      <c r="E45" s="38"/>
      <c r="F45" s="38"/>
      <c r="G45" s="38"/>
      <c r="H45" s="38"/>
      <c r="I45" s="38"/>
      <c r="J45" s="38"/>
      <c r="K45" s="38"/>
      <c r="L45" s="115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96" t="str">
        <f>E7</f>
        <v>Senior C Otrokovice-modernizace EPS dle platné legislativy</v>
      </c>
      <c r="F48" s="397"/>
      <c r="G48" s="397"/>
      <c r="H48" s="397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99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45" t="str">
        <f>E9</f>
        <v>2023/PS/01-VON - Vedlejší a ostatní náklady</v>
      </c>
      <c r="F50" s="398"/>
      <c r="G50" s="398"/>
      <c r="H50" s="398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15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22</v>
      </c>
      <c r="D52" s="38"/>
      <c r="E52" s="38"/>
      <c r="F52" s="29" t="str">
        <f>F12</f>
        <v xml:space="preserve"> </v>
      </c>
      <c r="G52" s="38"/>
      <c r="H52" s="38"/>
      <c r="I52" s="31" t="s">
        <v>24</v>
      </c>
      <c r="J52" s="61" t="str">
        <f>IF(J12="","",J12)</f>
        <v>8. 8. 2023</v>
      </c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25.7" customHeight="1">
      <c r="A54" s="36"/>
      <c r="B54" s="37"/>
      <c r="C54" s="31" t="s">
        <v>26</v>
      </c>
      <c r="D54" s="38"/>
      <c r="E54" s="38"/>
      <c r="F54" s="29" t="str">
        <f>E15</f>
        <v>Město Otrokovice</v>
      </c>
      <c r="G54" s="38"/>
      <c r="H54" s="38"/>
      <c r="I54" s="31" t="s">
        <v>32</v>
      </c>
      <c r="J54" s="34" t="str">
        <f>E21</f>
        <v>POLSON SECURITY, s.r.o.</v>
      </c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30</v>
      </c>
      <c r="D55" s="38"/>
      <c r="E55" s="38"/>
      <c r="F55" s="29" t="str">
        <f>IF(E18="","",E18)</f>
        <v>Vyplň údaj</v>
      </c>
      <c r="G55" s="38"/>
      <c r="H55" s="38"/>
      <c r="I55" s="31" t="s">
        <v>35</v>
      </c>
      <c r="J55" s="34" t="str">
        <f>E24</f>
        <v>Ing.D.Polášek</v>
      </c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8" t="s">
        <v>104</v>
      </c>
      <c r="D57" s="139"/>
      <c r="E57" s="139"/>
      <c r="F57" s="139"/>
      <c r="G57" s="139"/>
      <c r="H57" s="139"/>
      <c r="I57" s="139"/>
      <c r="J57" s="140" t="s">
        <v>105</v>
      </c>
      <c r="K57" s="139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41" t="s">
        <v>71</v>
      </c>
      <c r="D59" s="38"/>
      <c r="E59" s="38"/>
      <c r="F59" s="38"/>
      <c r="G59" s="38"/>
      <c r="H59" s="38"/>
      <c r="I59" s="38"/>
      <c r="J59" s="79">
        <f>J85</f>
        <v>0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106</v>
      </c>
    </row>
    <row r="60" spans="1:47" s="9" customFormat="1" ht="24.95" customHeight="1">
      <c r="B60" s="142"/>
      <c r="C60" s="143"/>
      <c r="D60" s="144" t="s">
        <v>562</v>
      </c>
      <c r="E60" s="145"/>
      <c r="F60" s="145"/>
      <c r="G60" s="145"/>
      <c r="H60" s="145"/>
      <c r="I60" s="145"/>
      <c r="J60" s="146">
        <f>J86</f>
        <v>0</v>
      </c>
      <c r="K60" s="143"/>
      <c r="L60" s="147"/>
    </row>
    <row r="61" spans="1:47" s="10" customFormat="1" ht="19.899999999999999" customHeight="1">
      <c r="B61" s="148"/>
      <c r="C61" s="99"/>
      <c r="D61" s="149" t="s">
        <v>563</v>
      </c>
      <c r="E61" s="150"/>
      <c r="F61" s="150"/>
      <c r="G61" s="150"/>
      <c r="H61" s="150"/>
      <c r="I61" s="150"/>
      <c r="J61" s="151">
        <f>J87</f>
        <v>0</v>
      </c>
      <c r="K61" s="99"/>
      <c r="L61" s="152"/>
    </row>
    <row r="62" spans="1:47" s="10" customFormat="1" ht="19.899999999999999" customHeight="1">
      <c r="B62" s="148"/>
      <c r="C62" s="99"/>
      <c r="D62" s="149" t="s">
        <v>564</v>
      </c>
      <c r="E62" s="150"/>
      <c r="F62" s="150"/>
      <c r="G62" s="150"/>
      <c r="H62" s="150"/>
      <c r="I62" s="150"/>
      <c r="J62" s="151">
        <f>J95</f>
        <v>0</v>
      </c>
      <c r="K62" s="99"/>
      <c r="L62" s="152"/>
    </row>
    <row r="63" spans="1:47" s="10" customFormat="1" ht="19.899999999999999" customHeight="1">
      <c r="B63" s="148"/>
      <c r="C63" s="99"/>
      <c r="D63" s="149" t="s">
        <v>565</v>
      </c>
      <c r="E63" s="150"/>
      <c r="F63" s="150"/>
      <c r="G63" s="150"/>
      <c r="H63" s="150"/>
      <c r="I63" s="150"/>
      <c r="J63" s="151">
        <f>J99</f>
        <v>0</v>
      </c>
      <c r="K63" s="99"/>
      <c r="L63" s="152"/>
    </row>
    <row r="64" spans="1:47" s="10" customFormat="1" ht="19.899999999999999" customHeight="1">
      <c r="B64" s="148"/>
      <c r="C64" s="99"/>
      <c r="D64" s="149" t="s">
        <v>566</v>
      </c>
      <c r="E64" s="150"/>
      <c r="F64" s="150"/>
      <c r="G64" s="150"/>
      <c r="H64" s="150"/>
      <c r="I64" s="150"/>
      <c r="J64" s="151">
        <f>J105</f>
        <v>0</v>
      </c>
      <c r="K64" s="99"/>
      <c r="L64" s="152"/>
    </row>
    <row r="65" spans="1:31" s="10" customFormat="1" ht="19.899999999999999" customHeight="1">
      <c r="B65" s="148"/>
      <c r="C65" s="99"/>
      <c r="D65" s="149" t="s">
        <v>567</v>
      </c>
      <c r="E65" s="150"/>
      <c r="F65" s="150"/>
      <c r="G65" s="150"/>
      <c r="H65" s="150"/>
      <c r="I65" s="150"/>
      <c r="J65" s="151">
        <f>J109</f>
        <v>0</v>
      </c>
      <c r="K65" s="99"/>
      <c r="L65" s="152"/>
    </row>
    <row r="66" spans="1:31" s="2" customFormat="1" ht="21.75" customHeight="1">
      <c r="A66" s="36"/>
      <c r="B66" s="37"/>
      <c r="C66" s="38"/>
      <c r="D66" s="38"/>
      <c r="E66" s="38"/>
      <c r="F66" s="38"/>
      <c r="G66" s="38"/>
      <c r="H66" s="38"/>
      <c r="I66" s="38"/>
      <c r="J66" s="38"/>
      <c r="K66" s="38"/>
      <c r="L66" s="115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pans="1:31" s="2" customFormat="1" ht="6.95" customHeight="1">
      <c r="A67" s="36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115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71" spans="1:31" s="2" customFormat="1" ht="6.95" customHeight="1">
      <c r="A71" s="36"/>
      <c r="B71" s="51"/>
      <c r="C71" s="52"/>
      <c r="D71" s="52"/>
      <c r="E71" s="52"/>
      <c r="F71" s="52"/>
      <c r="G71" s="52"/>
      <c r="H71" s="52"/>
      <c r="I71" s="52"/>
      <c r="J71" s="52"/>
      <c r="K71" s="52"/>
      <c r="L71" s="115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24.95" customHeight="1">
      <c r="A72" s="36"/>
      <c r="B72" s="37"/>
      <c r="C72" s="25" t="s">
        <v>116</v>
      </c>
      <c r="D72" s="38"/>
      <c r="E72" s="38"/>
      <c r="F72" s="38"/>
      <c r="G72" s="38"/>
      <c r="H72" s="38"/>
      <c r="I72" s="38"/>
      <c r="J72" s="38"/>
      <c r="K72" s="38"/>
      <c r="L72" s="115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6.95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15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12" customHeight="1">
      <c r="A74" s="36"/>
      <c r="B74" s="37"/>
      <c r="C74" s="31" t="s">
        <v>16</v>
      </c>
      <c r="D74" s="38"/>
      <c r="E74" s="38"/>
      <c r="F74" s="38"/>
      <c r="G74" s="38"/>
      <c r="H74" s="38"/>
      <c r="I74" s="38"/>
      <c r="J74" s="38"/>
      <c r="K74" s="38"/>
      <c r="L74" s="115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16.5" customHeight="1">
      <c r="A75" s="36"/>
      <c r="B75" s="37"/>
      <c r="C75" s="38"/>
      <c r="D75" s="38"/>
      <c r="E75" s="396" t="str">
        <f>E7</f>
        <v>Senior C Otrokovice-modernizace EPS dle platné legislativy</v>
      </c>
      <c r="F75" s="397"/>
      <c r="G75" s="397"/>
      <c r="H75" s="397"/>
      <c r="I75" s="38"/>
      <c r="J75" s="38"/>
      <c r="K75" s="38"/>
      <c r="L75" s="115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12" customHeight="1">
      <c r="A76" s="36"/>
      <c r="B76" s="37"/>
      <c r="C76" s="31" t="s">
        <v>99</v>
      </c>
      <c r="D76" s="38"/>
      <c r="E76" s="38"/>
      <c r="F76" s="38"/>
      <c r="G76" s="38"/>
      <c r="H76" s="38"/>
      <c r="I76" s="38"/>
      <c r="J76" s="38"/>
      <c r="K76" s="38"/>
      <c r="L76" s="115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6.5" customHeight="1">
      <c r="A77" s="36"/>
      <c r="B77" s="37"/>
      <c r="C77" s="38"/>
      <c r="D77" s="38"/>
      <c r="E77" s="345" t="str">
        <f>E9</f>
        <v>2023/PS/01-VON - Vedlejší a ostatní náklady</v>
      </c>
      <c r="F77" s="398"/>
      <c r="G77" s="398"/>
      <c r="H77" s="398"/>
      <c r="I77" s="38"/>
      <c r="J77" s="38"/>
      <c r="K77" s="38"/>
      <c r="L77" s="11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6.95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1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2" customHeight="1">
      <c r="A79" s="36"/>
      <c r="B79" s="37"/>
      <c r="C79" s="31" t="s">
        <v>22</v>
      </c>
      <c r="D79" s="38"/>
      <c r="E79" s="38"/>
      <c r="F79" s="29" t="str">
        <f>F12</f>
        <v xml:space="preserve"> </v>
      </c>
      <c r="G79" s="38"/>
      <c r="H79" s="38"/>
      <c r="I79" s="31" t="s">
        <v>24</v>
      </c>
      <c r="J79" s="61" t="str">
        <f>IF(J12="","",J12)</f>
        <v>8. 8. 2023</v>
      </c>
      <c r="K79" s="38"/>
      <c r="L79" s="11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6.95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15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25.7" customHeight="1">
      <c r="A81" s="36"/>
      <c r="B81" s="37"/>
      <c r="C81" s="31" t="s">
        <v>26</v>
      </c>
      <c r="D81" s="38"/>
      <c r="E81" s="38"/>
      <c r="F81" s="29" t="str">
        <f>E15</f>
        <v>Město Otrokovice</v>
      </c>
      <c r="G81" s="38"/>
      <c r="H81" s="38"/>
      <c r="I81" s="31" t="s">
        <v>32</v>
      </c>
      <c r="J81" s="34" t="str">
        <f>E21</f>
        <v>POLSON SECURITY, s.r.o.</v>
      </c>
      <c r="K81" s="38"/>
      <c r="L81" s="115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5.2" customHeight="1">
      <c r="A82" s="36"/>
      <c r="B82" s="37"/>
      <c r="C82" s="31" t="s">
        <v>30</v>
      </c>
      <c r="D82" s="38"/>
      <c r="E82" s="38"/>
      <c r="F82" s="29" t="str">
        <f>IF(E18="","",E18)</f>
        <v>Vyplň údaj</v>
      </c>
      <c r="G82" s="38"/>
      <c r="H82" s="38"/>
      <c r="I82" s="31" t="s">
        <v>35</v>
      </c>
      <c r="J82" s="34" t="str">
        <f>E24</f>
        <v>Ing.D.Polášek</v>
      </c>
      <c r="K82" s="38"/>
      <c r="L82" s="115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0.35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15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11" customFormat="1" ht="29.25" customHeight="1">
      <c r="A84" s="153"/>
      <c r="B84" s="154"/>
      <c r="C84" s="155" t="s">
        <v>117</v>
      </c>
      <c r="D84" s="156" t="s">
        <v>58</v>
      </c>
      <c r="E84" s="156" t="s">
        <v>54</v>
      </c>
      <c r="F84" s="156" t="s">
        <v>55</v>
      </c>
      <c r="G84" s="156" t="s">
        <v>118</v>
      </c>
      <c r="H84" s="156" t="s">
        <v>119</v>
      </c>
      <c r="I84" s="156" t="s">
        <v>120</v>
      </c>
      <c r="J84" s="156" t="s">
        <v>105</v>
      </c>
      <c r="K84" s="157" t="s">
        <v>121</v>
      </c>
      <c r="L84" s="158"/>
      <c r="M84" s="70" t="s">
        <v>21</v>
      </c>
      <c r="N84" s="71" t="s">
        <v>43</v>
      </c>
      <c r="O84" s="71" t="s">
        <v>122</v>
      </c>
      <c r="P84" s="71" t="s">
        <v>123</v>
      </c>
      <c r="Q84" s="71" t="s">
        <v>124</v>
      </c>
      <c r="R84" s="71" t="s">
        <v>125</v>
      </c>
      <c r="S84" s="71" t="s">
        <v>126</v>
      </c>
      <c r="T84" s="72" t="s">
        <v>127</v>
      </c>
      <c r="U84" s="153"/>
      <c r="V84" s="153"/>
      <c r="W84" s="153"/>
      <c r="X84" s="153"/>
      <c r="Y84" s="153"/>
      <c r="Z84" s="153"/>
      <c r="AA84" s="153"/>
      <c r="AB84" s="153"/>
      <c r="AC84" s="153"/>
      <c r="AD84" s="153"/>
      <c r="AE84" s="153"/>
    </row>
    <row r="85" spans="1:65" s="2" customFormat="1" ht="22.9" customHeight="1">
      <c r="A85" s="36"/>
      <c r="B85" s="37"/>
      <c r="C85" s="77" t="s">
        <v>128</v>
      </c>
      <c r="D85" s="38"/>
      <c r="E85" s="38"/>
      <c r="F85" s="38"/>
      <c r="G85" s="38"/>
      <c r="H85" s="38"/>
      <c r="I85" s="38"/>
      <c r="J85" s="159">
        <f>BK85</f>
        <v>0</v>
      </c>
      <c r="K85" s="38"/>
      <c r="L85" s="41"/>
      <c r="M85" s="73"/>
      <c r="N85" s="160"/>
      <c r="O85" s="74"/>
      <c r="P85" s="161">
        <f>P86</f>
        <v>0</v>
      </c>
      <c r="Q85" s="74"/>
      <c r="R85" s="161">
        <f>R86</f>
        <v>0</v>
      </c>
      <c r="S85" s="74"/>
      <c r="T85" s="162">
        <f>T86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9" t="s">
        <v>72</v>
      </c>
      <c r="AU85" s="19" t="s">
        <v>106</v>
      </c>
      <c r="BK85" s="163">
        <f>BK86</f>
        <v>0</v>
      </c>
    </row>
    <row r="86" spans="1:65" s="12" customFormat="1" ht="25.9" customHeight="1">
      <c r="B86" s="164"/>
      <c r="C86" s="165"/>
      <c r="D86" s="166" t="s">
        <v>72</v>
      </c>
      <c r="E86" s="167" t="s">
        <v>568</v>
      </c>
      <c r="F86" s="167" t="s">
        <v>569</v>
      </c>
      <c r="G86" s="165"/>
      <c r="H86" s="165"/>
      <c r="I86" s="168"/>
      <c r="J86" s="169">
        <f>BK86</f>
        <v>0</v>
      </c>
      <c r="K86" s="165"/>
      <c r="L86" s="170"/>
      <c r="M86" s="171"/>
      <c r="N86" s="172"/>
      <c r="O86" s="172"/>
      <c r="P86" s="173">
        <f>P87+P95+P99+P105+P109</f>
        <v>0</v>
      </c>
      <c r="Q86" s="172"/>
      <c r="R86" s="173">
        <f>R87+R95+R99+R105+R109</f>
        <v>0</v>
      </c>
      <c r="S86" s="172"/>
      <c r="T86" s="174">
        <f>T87+T95+T99+T105+T109</f>
        <v>0</v>
      </c>
      <c r="AR86" s="175" t="s">
        <v>163</v>
      </c>
      <c r="AT86" s="176" t="s">
        <v>72</v>
      </c>
      <c r="AU86" s="176" t="s">
        <v>73</v>
      </c>
      <c r="AY86" s="175" t="s">
        <v>131</v>
      </c>
      <c r="BK86" s="177">
        <f>BK87+BK95+BK99+BK105+BK109</f>
        <v>0</v>
      </c>
    </row>
    <row r="87" spans="1:65" s="12" customFormat="1" ht="22.9" customHeight="1">
      <c r="B87" s="164"/>
      <c r="C87" s="165"/>
      <c r="D87" s="166" t="s">
        <v>72</v>
      </c>
      <c r="E87" s="178" t="s">
        <v>570</v>
      </c>
      <c r="F87" s="178" t="s">
        <v>571</v>
      </c>
      <c r="G87" s="165"/>
      <c r="H87" s="165"/>
      <c r="I87" s="168"/>
      <c r="J87" s="179">
        <f>BK87</f>
        <v>0</v>
      </c>
      <c r="K87" s="165"/>
      <c r="L87" s="170"/>
      <c r="M87" s="171"/>
      <c r="N87" s="172"/>
      <c r="O87" s="172"/>
      <c r="P87" s="173">
        <f>SUM(P88:P94)</f>
        <v>0</v>
      </c>
      <c r="Q87" s="172"/>
      <c r="R87" s="173">
        <f>SUM(R88:R94)</f>
        <v>0</v>
      </c>
      <c r="S87" s="172"/>
      <c r="T87" s="174">
        <f>SUM(T88:T94)</f>
        <v>0</v>
      </c>
      <c r="AR87" s="175" t="s">
        <v>163</v>
      </c>
      <c r="AT87" s="176" t="s">
        <v>72</v>
      </c>
      <c r="AU87" s="176" t="s">
        <v>81</v>
      </c>
      <c r="AY87" s="175" t="s">
        <v>131</v>
      </c>
      <c r="BK87" s="177">
        <f>SUM(BK88:BK94)</f>
        <v>0</v>
      </c>
    </row>
    <row r="88" spans="1:65" s="2" customFormat="1" ht="16.5" customHeight="1">
      <c r="A88" s="36"/>
      <c r="B88" s="37"/>
      <c r="C88" s="180" t="s">
        <v>81</v>
      </c>
      <c r="D88" s="180" t="s">
        <v>134</v>
      </c>
      <c r="E88" s="181" t="s">
        <v>572</v>
      </c>
      <c r="F88" s="182" t="s">
        <v>573</v>
      </c>
      <c r="G88" s="183" t="s">
        <v>495</v>
      </c>
      <c r="H88" s="184">
        <v>1</v>
      </c>
      <c r="I88" s="185"/>
      <c r="J88" s="186">
        <f>ROUND(I88*H88,2)</f>
        <v>0</v>
      </c>
      <c r="K88" s="182" t="s">
        <v>138</v>
      </c>
      <c r="L88" s="41"/>
      <c r="M88" s="187" t="s">
        <v>21</v>
      </c>
      <c r="N88" s="188" t="s">
        <v>45</v>
      </c>
      <c r="O88" s="66"/>
      <c r="P88" s="189">
        <f>O88*H88</f>
        <v>0</v>
      </c>
      <c r="Q88" s="189">
        <v>0</v>
      </c>
      <c r="R88" s="189">
        <f>Q88*H88</f>
        <v>0</v>
      </c>
      <c r="S88" s="189">
        <v>0</v>
      </c>
      <c r="T88" s="190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191" t="s">
        <v>574</v>
      </c>
      <c r="AT88" s="191" t="s">
        <v>134</v>
      </c>
      <c r="AU88" s="191" t="s">
        <v>89</v>
      </c>
      <c r="AY88" s="19" t="s">
        <v>131</v>
      </c>
      <c r="BE88" s="192">
        <f>IF(N88="základní",J88,0)</f>
        <v>0</v>
      </c>
      <c r="BF88" s="192">
        <f>IF(N88="snížená",J88,0)</f>
        <v>0</v>
      </c>
      <c r="BG88" s="192">
        <f>IF(N88="zákl. přenesená",J88,0)</f>
        <v>0</v>
      </c>
      <c r="BH88" s="192">
        <f>IF(N88="sníž. přenesená",J88,0)</f>
        <v>0</v>
      </c>
      <c r="BI88" s="192">
        <f>IF(N88="nulová",J88,0)</f>
        <v>0</v>
      </c>
      <c r="BJ88" s="19" t="s">
        <v>89</v>
      </c>
      <c r="BK88" s="192">
        <f>ROUND(I88*H88,2)</f>
        <v>0</v>
      </c>
      <c r="BL88" s="19" t="s">
        <v>574</v>
      </c>
      <c r="BM88" s="191" t="s">
        <v>575</v>
      </c>
    </row>
    <row r="89" spans="1:65" s="2" customFormat="1" ht="11.25">
      <c r="A89" s="36"/>
      <c r="B89" s="37"/>
      <c r="C89" s="38"/>
      <c r="D89" s="193" t="s">
        <v>141</v>
      </c>
      <c r="E89" s="38"/>
      <c r="F89" s="194" t="s">
        <v>576</v>
      </c>
      <c r="G89" s="38"/>
      <c r="H89" s="38"/>
      <c r="I89" s="195"/>
      <c r="J89" s="38"/>
      <c r="K89" s="38"/>
      <c r="L89" s="41"/>
      <c r="M89" s="196"/>
      <c r="N89" s="197"/>
      <c r="O89" s="66"/>
      <c r="P89" s="66"/>
      <c r="Q89" s="66"/>
      <c r="R89" s="66"/>
      <c r="S89" s="66"/>
      <c r="T89" s="67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9" t="s">
        <v>141</v>
      </c>
      <c r="AU89" s="19" t="s">
        <v>89</v>
      </c>
    </row>
    <row r="90" spans="1:65" s="2" customFormat="1" ht="16.5" customHeight="1">
      <c r="A90" s="36"/>
      <c r="B90" s="37"/>
      <c r="C90" s="180" t="s">
        <v>89</v>
      </c>
      <c r="D90" s="180" t="s">
        <v>134</v>
      </c>
      <c r="E90" s="181" t="s">
        <v>577</v>
      </c>
      <c r="F90" s="182" t="s">
        <v>578</v>
      </c>
      <c r="G90" s="183" t="s">
        <v>495</v>
      </c>
      <c r="H90" s="184">
        <v>1</v>
      </c>
      <c r="I90" s="185"/>
      <c r="J90" s="186">
        <f>ROUND(I90*H90,2)</f>
        <v>0</v>
      </c>
      <c r="K90" s="182" t="s">
        <v>171</v>
      </c>
      <c r="L90" s="41"/>
      <c r="M90" s="187" t="s">
        <v>21</v>
      </c>
      <c r="N90" s="188" t="s">
        <v>45</v>
      </c>
      <c r="O90" s="66"/>
      <c r="P90" s="189">
        <f>O90*H90</f>
        <v>0</v>
      </c>
      <c r="Q90" s="189">
        <v>0</v>
      </c>
      <c r="R90" s="189">
        <f>Q90*H90</f>
        <v>0</v>
      </c>
      <c r="S90" s="189">
        <v>0</v>
      </c>
      <c r="T90" s="190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191" t="s">
        <v>574</v>
      </c>
      <c r="AT90" s="191" t="s">
        <v>134</v>
      </c>
      <c r="AU90" s="191" t="s">
        <v>89</v>
      </c>
      <c r="AY90" s="19" t="s">
        <v>131</v>
      </c>
      <c r="BE90" s="192">
        <f>IF(N90="základní",J90,0)</f>
        <v>0</v>
      </c>
      <c r="BF90" s="192">
        <f>IF(N90="snížená",J90,0)</f>
        <v>0</v>
      </c>
      <c r="BG90" s="192">
        <f>IF(N90="zákl. přenesená",J90,0)</f>
        <v>0</v>
      </c>
      <c r="BH90" s="192">
        <f>IF(N90="sníž. přenesená",J90,0)</f>
        <v>0</v>
      </c>
      <c r="BI90" s="192">
        <f>IF(N90="nulová",J90,0)</f>
        <v>0</v>
      </c>
      <c r="BJ90" s="19" t="s">
        <v>89</v>
      </c>
      <c r="BK90" s="192">
        <f>ROUND(I90*H90,2)</f>
        <v>0</v>
      </c>
      <c r="BL90" s="19" t="s">
        <v>574</v>
      </c>
      <c r="BM90" s="191" t="s">
        <v>579</v>
      </c>
    </row>
    <row r="91" spans="1:65" s="2" customFormat="1" ht="42" customHeight="1">
      <c r="A91" s="36"/>
      <c r="B91" s="37"/>
      <c r="C91" s="38"/>
      <c r="D91" s="200" t="s">
        <v>177</v>
      </c>
      <c r="E91" s="38"/>
      <c r="F91" s="221" t="s">
        <v>580</v>
      </c>
      <c r="G91" s="38"/>
      <c r="H91" s="38"/>
      <c r="I91" s="195"/>
      <c r="J91" s="38"/>
      <c r="K91" s="38"/>
      <c r="L91" s="41"/>
      <c r="M91" s="196"/>
      <c r="N91" s="197"/>
      <c r="O91" s="66"/>
      <c r="P91" s="66"/>
      <c r="Q91" s="66"/>
      <c r="R91" s="66"/>
      <c r="S91" s="66"/>
      <c r="T91" s="67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9" t="s">
        <v>177</v>
      </c>
      <c r="AU91" s="19" t="s">
        <v>89</v>
      </c>
    </row>
    <row r="92" spans="1:65" s="2" customFormat="1" ht="16.5" customHeight="1">
      <c r="A92" s="36"/>
      <c r="B92" s="37"/>
      <c r="C92" s="180" t="s">
        <v>146</v>
      </c>
      <c r="D92" s="180" t="s">
        <v>134</v>
      </c>
      <c r="E92" s="181" t="s">
        <v>581</v>
      </c>
      <c r="F92" s="182" t="s">
        <v>582</v>
      </c>
      <c r="G92" s="183" t="s">
        <v>495</v>
      </c>
      <c r="H92" s="184">
        <v>1</v>
      </c>
      <c r="I92" s="185"/>
      <c r="J92" s="186">
        <f>ROUND(I92*H92,2)</f>
        <v>0</v>
      </c>
      <c r="K92" s="182" t="s">
        <v>138</v>
      </c>
      <c r="L92" s="41"/>
      <c r="M92" s="187" t="s">
        <v>21</v>
      </c>
      <c r="N92" s="188" t="s">
        <v>45</v>
      </c>
      <c r="O92" s="66"/>
      <c r="P92" s="189">
        <f>O92*H92</f>
        <v>0</v>
      </c>
      <c r="Q92" s="189">
        <v>0</v>
      </c>
      <c r="R92" s="189">
        <f>Q92*H92</f>
        <v>0</v>
      </c>
      <c r="S92" s="189">
        <v>0</v>
      </c>
      <c r="T92" s="190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191" t="s">
        <v>574</v>
      </c>
      <c r="AT92" s="191" t="s">
        <v>134</v>
      </c>
      <c r="AU92" s="191" t="s">
        <v>89</v>
      </c>
      <c r="AY92" s="19" t="s">
        <v>131</v>
      </c>
      <c r="BE92" s="192">
        <f>IF(N92="základní",J92,0)</f>
        <v>0</v>
      </c>
      <c r="BF92" s="192">
        <f>IF(N92="snížená",J92,0)</f>
        <v>0</v>
      </c>
      <c r="BG92" s="192">
        <f>IF(N92="zákl. přenesená",J92,0)</f>
        <v>0</v>
      </c>
      <c r="BH92" s="192">
        <f>IF(N92="sníž. přenesená",J92,0)</f>
        <v>0</v>
      </c>
      <c r="BI92" s="192">
        <f>IF(N92="nulová",J92,0)</f>
        <v>0</v>
      </c>
      <c r="BJ92" s="19" t="s">
        <v>89</v>
      </c>
      <c r="BK92" s="192">
        <f>ROUND(I92*H92,2)</f>
        <v>0</v>
      </c>
      <c r="BL92" s="19" t="s">
        <v>574</v>
      </c>
      <c r="BM92" s="191" t="s">
        <v>583</v>
      </c>
    </row>
    <row r="93" spans="1:65" s="2" customFormat="1" ht="11.25">
      <c r="A93" s="36"/>
      <c r="B93" s="37"/>
      <c r="C93" s="38"/>
      <c r="D93" s="193" t="s">
        <v>141</v>
      </c>
      <c r="E93" s="38"/>
      <c r="F93" s="194" t="s">
        <v>584</v>
      </c>
      <c r="G93" s="38"/>
      <c r="H93" s="38"/>
      <c r="I93" s="195"/>
      <c r="J93" s="38"/>
      <c r="K93" s="38"/>
      <c r="L93" s="41"/>
      <c r="M93" s="196"/>
      <c r="N93" s="197"/>
      <c r="O93" s="66"/>
      <c r="P93" s="66"/>
      <c r="Q93" s="66"/>
      <c r="R93" s="66"/>
      <c r="S93" s="66"/>
      <c r="T93" s="67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9" t="s">
        <v>141</v>
      </c>
      <c r="AU93" s="19" t="s">
        <v>89</v>
      </c>
    </row>
    <row r="94" spans="1:65" s="2" customFormat="1" ht="171.75" customHeight="1">
      <c r="A94" s="36"/>
      <c r="B94" s="37"/>
      <c r="C94" s="38"/>
      <c r="D94" s="200" t="s">
        <v>177</v>
      </c>
      <c r="E94" s="38"/>
      <c r="F94" s="221" t="s">
        <v>585</v>
      </c>
      <c r="G94" s="38"/>
      <c r="H94" s="38"/>
      <c r="I94" s="195"/>
      <c r="J94" s="38"/>
      <c r="K94" s="38"/>
      <c r="L94" s="41"/>
      <c r="M94" s="196"/>
      <c r="N94" s="197"/>
      <c r="O94" s="66"/>
      <c r="P94" s="66"/>
      <c r="Q94" s="66"/>
      <c r="R94" s="66"/>
      <c r="S94" s="66"/>
      <c r="T94" s="67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9" t="s">
        <v>177</v>
      </c>
      <c r="AU94" s="19" t="s">
        <v>89</v>
      </c>
    </row>
    <row r="95" spans="1:65" s="12" customFormat="1" ht="22.9" customHeight="1">
      <c r="B95" s="164"/>
      <c r="C95" s="165"/>
      <c r="D95" s="166" t="s">
        <v>72</v>
      </c>
      <c r="E95" s="178" t="s">
        <v>586</v>
      </c>
      <c r="F95" s="178" t="s">
        <v>587</v>
      </c>
      <c r="G95" s="165"/>
      <c r="H95" s="165"/>
      <c r="I95" s="168"/>
      <c r="J95" s="179">
        <f>BK95</f>
        <v>0</v>
      </c>
      <c r="K95" s="165"/>
      <c r="L95" s="170"/>
      <c r="M95" s="171"/>
      <c r="N95" s="172"/>
      <c r="O95" s="172"/>
      <c r="P95" s="173">
        <f>SUM(P96:P98)</f>
        <v>0</v>
      </c>
      <c r="Q95" s="172"/>
      <c r="R95" s="173">
        <f>SUM(R96:R98)</f>
        <v>0</v>
      </c>
      <c r="S95" s="172"/>
      <c r="T95" s="174">
        <f>SUM(T96:T98)</f>
        <v>0</v>
      </c>
      <c r="AR95" s="175" t="s">
        <v>163</v>
      </c>
      <c r="AT95" s="176" t="s">
        <v>72</v>
      </c>
      <c r="AU95" s="176" t="s">
        <v>81</v>
      </c>
      <c r="AY95" s="175" t="s">
        <v>131</v>
      </c>
      <c r="BK95" s="177">
        <f>SUM(BK96:BK98)</f>
        <v>0</v>
      </c>
    </row>
    <row r="96" spans="1:65" s="2" customFormat="1" ht="16.5" customHeight="1">
      <c r="A96" s="36"/>
      <c r="B96" s="37"/>
      <c r="C96" s="180" t="s">
        <v>139</v>
      </c>
      <c r="D96" s="180" t="s">
        <v>134</v>
      </c>
      <c r="E96" s="181" t="s">
        <v>588</v>
      </c>
      <c r="F96" s="182" t="s">
        <v>587</v>
      </c>
      <c r="G96" s="183" t="s">
        <v>495</v>
      </c>
      <c r="H96" s="184">
        <v>1</v>
      </c>
      <c r="I96" s="185"/>
      <c r="J96" s="186">
        <f>ROUND(I96*H96,2)</f>
        <v>0</v>
      </c>
      <c r="K96" s="182" t="s">
        <v>138</v>
      </c>
      <c r="L96" s="41"/>
      <c r="M96" s="187" t="s">
        <v>21</v>
      </c>
      <c r="N96" s="188" t="s">
        <v>45</v>
      </c>
      <c r="O96" s="66"/>
      <c r="P96" s="189">
        <f>O96*H96</f>
        <v>0</v>
      </c>
      <c r="Q96" s="189">
        <v>0</v>
      </c>
      <c r="R96" s="189">
        <f>Q96*H96</f>
        <v>0</v>
      </c>
      <c r="S96" s="189">
        <v>0</v>
      </c>
      <c r="T96" s="190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191" t="s">
        <v>574</v>
      </c>
      <c r="AT96" s="191" t="s">
        <v>134</v>
      </c>
      <c r="AU96" s="191" t="s">
        <v>89</v>
      </c>
      <c r="AY96" s="19" t="s">
        <v>131</v>
      </c>
      <c r="BE96" s="192">
        <f>IF(N96="základní",J96,0)</f>
        <v>0</v>
      </c>
      <c r="BF96" s="192">
        <f>IF(N96="snížená",J96,0)</f>
        <v>0</v>
      </c>
      <c r="BG96" s="192">
        <f>IF(N96="zákl. přenesená",J96,0)</f>
        <v>0</v>
      </c>
      <c r="BH96" s="192">
        <f>IF(N96="sníž. přenesená",J96,0)</f>
        <v>0</v>
      </c>
      <c r="BI96" s="192">
        <f>IF(N96="nulová",J96,0)</f>
        <v>0</v>
      </c>
      <c r="BJ96" s="19" t="s">
        <v>89</v>
      </c>
      <c r="BK96" s="192">
        <f>ROUND(I96*H96,2)</f>
        <v>0</v>
      </c>
      <c r="BL96" s="19" t="s">
        <v>574</v>
      </c>
      <c r="BM96" s="191" t="s">
        <v>589</v>
      </c>
    </row>
    <row r="97" spans="1:65" s="2" customFormat="1" ht="11.25">
      <c r="A97" s="36"/>
      <c r="B97" s="37"/>
      <c r="C97" s="38"/>
      <c r="D97" s="193" t="s">
        <v>141</v>
      </c>
      <c r="E97" s="38"/>
      <c r="F97" s="194" t="s">
        <v>590</v>
      </c>
      <c r="G97" s="38"/>
      <c r="H97" s="38"/>
      <c r="I97" s="195"/>
      <c r="J97" s="38"/>
      <c r="K97" s="38"/>
      <c r="L97" s="41"/>
      <c r="M97" s="196"/>
      <c r="N97" s="197"/>
      <c r="O97" s="66"/>
      <c r="P97" s="66"/>
      <c r="Q97" s="66"/>
      <c r="R97" s="66"/>
      <c r="S97" s="66"/>
      <c r="T97" s="67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9" t="s">
        <v>141</v>
      </c>
      <c r="AU97" s="19" t="s">
        <v>89</v>
      </c>
    </row>
    <row r="98" spans="1:65" s="2" customFormat="1" ht="366" customHeight="1">
      <c r="A98" s="36"/>
      <c r="B98" s="37"/>
      <c r="C98" s="38"/>
      <c r="D98" s="200" t="s">
        <v>177</v>
      </c>
      <c r="E98" s="38"/>
      <c r="F98" s="221" t="s">
        <v>591</v>
      </c>
      <c r="G98" s="38"/>
      <c r="H98" s="38"/>
      <c r="I98" s="195"/>
      <c r="J98" s="38"/>
      <c r="K98" s="38"/>
      <c r="L98" s="41"/>
      <c r="M98" s="196"/>
      <c r="N98" s="197"/>
      <c r="O98" s="66"/>
      <c r="P98" s="66"/>
      <c r="Q98" s="66"/>
      <c r="R98" s="66"/>
      <c r="S98" s="66"/>
      <c r="T98" s="67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9" t="s">
        <v>177</v>
      </c>
      <c r="AU98" s="19" t="s">
        <v>89</v>
      </c>
    </row>
    <row r="99" spans="1:65" s="12" customFormat="1" ht="22.9" customHeight="1">
      <c r="B99" s="164"/>
      <c r="C99" s="165"/>
      <c r="D99" s="166" t="s">
        <v>72</v>
      </c>
      <c r="E99" s="178" t="s">
        <v>592</v>
      </c>
      <c r="F99" s="178" t="s">
        <v>593</v>
      </c>
      <c r="G99" s="165"/>
      <c r="H99" s="165"/>
      <c r="I99" s="168"/>
      <c r="J99" s="179">
        <f>BK99</f>
        <v>0</v>
      </c>
      <c r="K99" s="165"/>
      <c r="L99" s="170"/>
      <c r="M99" s="171"/>
      <c r="N99" s="172"/>
      <c r="O99" s="172"/>
      <c r="P99" s="173">
        <f>SUM(P100:P104)</f>
        <v>0</v>
      </c>
      <c r="Q99" s="172"/>
      <c r="R99" s="173">
        <f>SUM(R100:R104)</f>
        <v>0</v>
      </c>
      <c r="S99" s="172"/>
      <c r="T99" s="174">
        <f>SUM(T100:T104)</f>
        <v>0</v>
      </c>
      <c r="AR99" s="175" t="s">
        <v>163</v>
      </c>
      <c r="AT99" s="176" t="s">
        <v>72</v>
      </c>
      <c r="AU99" s="176" t="s">
        <v>81</v>
      </c>
      <c r="AY99" s="175" t="s">
        <v>131</v>
      </c>
      <c r="BK99" s="177">
        <f>SUM(BK100:BK104)</f>
        <v>0</v>
      </c>
    </row>
    <row r="100" spans="1:65" s="2" customFormat="1" ht="16.5" customHeight="1">
      <c r="A100" s="36"/>
      <c r="B100" s="37"/>
      <c r="C100" s="180" t="s">
        <v>163</v>
      </c>
      <c r="D100" s="180" t="s">
        <v>134</v>
      </c>
      <c r="E100" s="181" t="s">
        <v>594</v>
      </c>
      <c r="F100" s="182" t="s">
        <v>595</v>
      </c>
      <c r="G100" s="183" t="s">
        <v>495</v>
      </c>
      <c r="H100" s="184">
        <v>1</v>
      </c>
      <c r="I100" s="185"/>
      <c r="J100" s="186">
        <f>ROUND(I100*H100,2)</f>
        <v>0</v>
      </c>
      <c r="K100" s="182" t="s">
        <v>171</v>
      </c>
      <c r="L100" s="41"/>
      <c r="M100" s="187" t="s">
        <v>21</v>
      </c>
      <c r="N100" s="188" t="s">
        <v>45</v>
      </c>
      <c r="O100" s="66"/>
      <c r="P100" s="189">
        <f>O100*H100</f>
        <v>0</v>
      </c>
      <c r="Q100" s="189">
        <v>0</v>
      </c>
      <c r="R100" s="189">
        <f>Q100*H100</f>
        <v>0</v>
      </c>
      <c r="S100" s="189">
        <v>0</v>
      </c>
      <c r="T100" s="190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191" t="s">
        <v>574</v>
      </c>
      <c r="AT100" s="191" t="s">
        <v>134</v>
      </c>
      <c r="AU100" s="191" t="s">
        <v>89</v>
      </c>
      <c r="AY100" s="19" t="s">
        <v>131</v>
      </c>
      <c r="BE100" s="192">
        <f>IF(N100="základní",J100,0)</f>
        <v>0</v>
      </c>
      <c r="BF100" s="192">
        <f>IF(N100="snížená",J100,0)</f>
        <v>0</v>
      </c>
      <c r="BG100" s="192">
        <f>IF(N100="zákl. přenesená",J100,0)</f>
        <v>0</v>
      </c>
      <c r="BH100" s="192">
        <f>IF(N100="sníž. přenesená",J100,0)</f>
        <v>0</v>
      </c>
      <c r="BI100" s="192">
        <f>IF(N100="nulová",J100,0)</f>
        <v>0</v>
      </c>
      <c r="BJ100" s="19" t="s">
        <v>89</v>
      </c>
      <c r="BK100" s="192">
        <f>ROUND(I100*H100,2)</f>
        <v>0</v>
      </c>
      <c r="BL100" s="19" t="s">
        <v>574</v>
      </c>
      <c r="BM100" s="191" t="s">
        <v>596</v>
      </c>
    </row>
    <row r="101" spans="1:65" s="2" customFormat="1" ht="197.25" customHeight="1">
      <c r="A101" s="36"/>
      <c r="B101" s="37"/>
      <c r="C101" s="38"/>
      <c r="D101" s="200" t="s">
        <v>177</v>
      </c>
      <c r="E101" s="38"/>
      <c r="F101" s="221" t="s">
        <v>597</v>
      </c>
      <c r="G101" s="38"/>
      <c r="H101" s="38"/>
      <c r="I101" s="195"/>
      <c r="J101" s="38"/>
      <c r="K101" s="38"/>
      <c r="L101" s="41"/>
      <c r="M101" s="196"/>
      <c r="N101" s="197"/>
      <c r="O101" s="66"/>
      <c r="P101" s="66"/>
      <c r="Q101" s="66"/>
      <c r="R101" s="66"/>
      <c r="S101" s="66"/>
      <c r="T101" s="67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9" t="s">
        <v>177</v>
      </c>
      <c r="AU101" s="19" t="s">
        <v>89</v>
      </c>
    </row>
    <row r="102" spans="1:65" s="2" customFormat="1" ht="16.5" customHeight="1">
      <c r="A102" s="36"/>
      <c r="B102" s="37"/>
      <c r="C102" s="180" t="s">
        <v>132</v>
      </c>
      <c r="D102" s="180" t="s">
        <v>134</v>
      </c>
      <c r="E102" s="181" t="s">
        <v>598</v>
      </c>
      <c r="F102" s="182" t="s">
        <v>599</v>
      </c>
      <c r="G102" s="183" t="s">
        <v>495</v>
      </c>
      <c r="H102" s="184">
        <v>1</v>
      </c>
      <c r="I102" s="185"/>
      <c r="J102" s="186">
        <f>ROUND(I102*H102,2)</f>
        <v>0</v>
      </c>
      <c r="K102" s="182" t="s">
        <v>138</v>
      </c>
      <c r="L102" s="41"/>
      <c r="M102" s="187" t="s">
        <v>21</v>
      </c>
      <c r="N102" s="188" t="s">
        <v>45</v>
      </c>
      <c r="O102" s="66"/>
      <c r="P102" s="189">
        <f>O102*H102</f>
        <v>0</v>
      </c>
      <c r="Q102" s="189">
        <v>0</v>
      </c>
      <c r="R102" s="189">
        <f>Q102*H102</f>
        <v>0</v>
      </c>
      <c r="S102" s="189">
        <v>0</v>
      </c>
      <c r="T102" s="190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91" t="s">
        <v>574</v>
      </c>
      <c r="AT102" s="191" t="s">
        <v>134</v>
      </c>
      <c r="AU102" s="191" t="s">
        <v>89</v>
      </c>
      <c r="AY102" s="19" t="s">
        <v>131</v>
      </c>
      <c r="BE102" s="192">
        <f>IF(N102="základní",J102,0)</f>
        <v>0</v>
      </c>
      <c r="BF102" s="192">
        <f>IF(N102="snížená",J102,0)</f>
        <v>0</v>
      </c>
      <c r="BG102" s="192">
        <f>IF(N102="zákl. přenesená",J102,0)</f>
        <v>0</v>
      </c>
      <c r="BH102" s="192">
        <f>IF(N102="sníž. přenesená",J102,0)</f>
        <v>0</v>
      </c>
      <c r="BI102" s="192">
        <f>IF(N102="nulová",J102,0)</f>
        <v>0</v>
      </c>
      <c r="BJ102" s="19" t="s">
        <v>89</v>
      </c>
      <c r="BK102" s="192">
        <f>ROUND(I102*H102,2)</f>
        <v>0</v>
      </c>
      <c r="BL102" s="19" t="s">
        <v>574</v>
      </c>
      <c r="BM102" s="191" t="s">
        <v>600</v>
      </c>
    </row>
    <row r="103" spans="1:65" s="2" customFormat="1" ht="11.25">
      <c r="A103" s="36"/>
      <c r="B103" s="37"/>
      <c r="C103" s="38"/>
      <c r="D103" s="193" t="s">
        <v>141</v>
      </c>
      <c r="E103" s="38"/>
      <c r="F103" s="194" t="s">
        <v>601</v>
      </c>
      <c r="G103" s="38"/>
      <c r="H103" s="38"/>
      <c r="I103" s="195"/>
      <c r="J103" s="38"/>
      <c r="K103" s="38"/>
      <c r="L103" s="41"/>
      <c r="M103" s="196"/>
      <c r="N103" s="197"/>
      <c r="O103" s="66"/>
      <c r="P103" s="66"/>
      <c r="Q103" s="66"/>
      <c r="R103" s="66"/>
      <c r="S103" s="66"/>
      <c r="T103" s="67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9" t="s">
        <v>141</v>
      </c>
      <c r="AU103" s="19" t="s">
        <v>89</v>
      </c>
    </row>
    <row r="104" spans="1:65" s="2" customFormat="1" ht="241.5" customHeight="1">
      <c r="A104" s="36"/>
      <c r="B104" s="37"/>
      <c r="C104" s="38"/>
      <c r="D104" s="200" t="s">
        <v>177</v>
      </c>
      <c r="E104" s="38"/>
      <c r="F104" s="221" t="s">
        <v>602</v>
      </c>
      <c r="G104" s="38"/>
      <c r="H104" s="38"/>
      <c r="I104" s="195"/>
      <c r="J104" s="38"/>
      <c r="K104" s="38"/>
      <c r="L104" s="41"/>
      <c r="M104" s="196"/>
      <c r="N104" s="197"/>
      <c r="O104" s="66"/>
      <c r="P104" s="66"/>
      <c r="Q104" s="66"/>
      <c r="R104" s="66"/>
      <c r="S104" s="66"/>
      <c r="T104" s="67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9" t="s">
        <v>177</v>
      </c>
      <c r="AU104" s="19" t="s">
        <v>89</v>
      </c>
    </row>
    <row r="105" spans="1:65" s="12" customFormat="1" ht="22.9" customHeight="1">
      <c r="B105" s="164"/>
      <c r="C105" s="165"/>
      <c r="D105" s="166" t="s">
        <v>72</v>
      </c>
      <c r="E105" s="178" t="s">
        <v>603</v>
      </c>
      <c r="F105" s="178" t="s">
        <v>604</v>
      </c>
      <c r="G105" s="165"/>
      <c r="H105" s="165"/>
      <c r="I105" s="168"/>
      <c r="J105" s="179">
        <f>BK105</f>
        <v>0</v>
      </c>
      <c r="K105" s="165"/>
      <c r="L105" s="170"/>
      <c r="M105" s="171"/>
      <c r="N105" s="172"/>
      <c r="O105" s="172"/>
      <c r="P105" s="173">
        <f>SUM(P106:P108)</f>
        <v>0</v>
      </c>
      <c r="Q105" s="172"/>
      <c r="R105" s="173">
        <f>SUM(R106:R108)</f>
        <v>0</v>
      </c>
      <c r="S105" s="172"/>
      <c r="T105" s="174">
        <f>SUM(T106:T108)</f>
        <v>0</v>
      </c>
      <c r="AR105" s="175" t="s">
        <v>163</v>
      </c>
      <c r="AT105" s="176" t="s">
        <v>72</v>
      </c>
      <c r="AU105" s="176" t="s">
        <v>81</v>
      </c>
      <c r="AY105" s="175" t="s">
        <v>131</v>
      </c>
      <c r="BK105" s="177">
        <f>SUM(BK106:BK108)</f>
        <v>0</v>
      </c>
    </row>
    <row r="106" spans="1:65" s="2" customFormat="1" ht="16.5" customHeight="1">
      <c r="A106" s="36"/>
      <c r="B106" s="37"/>
      <c r="C106" s="180" t="s">
        <v>173</v>
      </c>
      <c r="D106" s="180" t="s">
        <v>134</v>
      </c>
      <c r="E106" s="181" t="s">
        <v>605</v>
      </c>
      <c r="F106" s="182" t="s">
        <v>606</v>
      </c>
      <c r="G106" s="183" t="s">
        <v>495</v>
      </c>
      <c r="H106" s="184">
        <v>1</v>
      </c>
      <c r="I106" s="185"/>
      <c r="J106" s="186">
        <f>ROUND(I106*H106,2)</f>
        <v>0</v>
      </c>
      <c r="K106" s="182" t="s">
        <v>138</v>
      </c>
      <c r="L106" s="41"/>
      <c r="M106" s="187" t="s">
        <v>21</v>
      </c>
      <c r="N106" s="188" t="s">
        <v>45</v>
      </c>
      <c r="O106" s="66"/>
      <c r="P106" s="189">
        <f>O106*H106</f>
        <v>0</v>
      </c>
      <c r="Q106" s="189">
        <v>0</v>
      </c>
      <c r="R106" s="189">
        <f>Q106*H106</f>
        <v>0</v>
      </c>
      <c r="S106" s="189">
        <v>0</v>
      </c>
      <c r="T106" s="190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91" t="s">
        <v>574</v>
      </c>
      <c r="AT106" s="191" t="s">
        <v>134</v>
      </c>
      <c r="AU106" s="191" t="s">
        <v>89</v>
      </c>
      <c r="AY106" s="19" t="s">
        <v>131</v>
      </c>
      <c r="BE106" s="192">
        <f>IF(N106="základní",J106,0)</f>
        <v>0</v>
      </c>
      <c r="BF106" s="192">
        <f>IF(N106="snížená",J106,0)</f>
        <v>0</v>
      </c>
      <c r="BG106" s="192">
        <f>IF(N106="zákl. přenesená",J106,0)</f>
        <v>0</v>
      </c>
      <c r="BH106" s="192">
        <f>IF(N106="sníž. přenesená",J106,0)</f>
        <v>0</v>
      </c>
      <c r="BI106" s="192">
        <f>IF(N106="nulová",J106,0)</f>
        <v>0</v>
      </c>
      <c r="BJ106" s="19" t="s">
        <v>89</v>
      </c>
      <c r="BK106" s="192">
        <f>ROUND(I106*H106,2)</f>
        <v>0</v>
      </c>
      <c r="BL106" s="19" t="s">
        <v>574</v>
      </c>
      <c r="BM106" s="191" t="s">
        <v>607</v>
      </c>
    </row>
    <row r="107" spans="1:65" s="2" customFormat="1" ht="11.25">
      <c r="A107" s="36"/>
      <c r="B107" s="37"/>
      <c r="C107" s="38"/>
      <c r="D107" s="193" t="s">
        <v>141</v>
      </c>
      <c r="E107" s="38"/>
      <c r="F107" s="194" t="s">
        <v>608</v>
      </c>
      <c r="G107" s="38"/>
      <c r="H107" s="38"/>
      <c r="I107" s="195"/>
      <c r="J107" s="38"/>
      <c r="K107" s="38"/>
      <c r="L107" s="41"/>
      <c r="M107" s="196"/>
      <c r="N107" s="197"/>
      <c r="O107" s="66"/>
      <c r="P107" s="66"/>
      <c r="Q107" s="66"/>
      <c r="R107" s="66"/>
      <c r="S107" s="66"/>
      <c r="T107" s="67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9" t="s">
        <v>141</v>
      </c>
      <c r="AU107" s="19" t="s">
        <v>89</v>
      </c>
    </row>
    <row r="108" spans="1:65" s="2" customFormat="1" ht="62.25" customHeight="1">
      <c r="A108" s="36"/>
      <c r="B108" s="37"/>
      <c r="C108" s="38"/>
      <c r="D108" s="200" t="s">
        <v>177</v>
      </c>
      <c r="E108" s="38"/>
      <c r="F108" s="221" t="s">
        <v>609</v>
      </c>
      <c r="G108" s="38"/>
      <c r="H108" s="38"/>
      <c r="I108" s="195"/>
      <c r="J108" s="38"/>
      <c r="K108" s="38"/>
      <c r="L108" s="41"/>
      <c r="M108" s="196"/>
      <c r="N108" s="197"/>
      <c r="O108" s="66"/>
      <c r="P108" s="66"/>
      <c r="Q108" s="66"/>
      <c r="R108" s="66"/>
      <c r="S108" s="66"/>
      <c r="T108" s="67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9" t="s">
        <v>177</v>
      </c>
      <c r="AU108" s="19" t="s">
        <v>89</v>
      </c>
    </row>
    <row r="109" spans="1:65" s="12" customFormat="1" ht="22.9" customHeight="1">
      <c r="B109" s="164"/>
      <c r="C109" s="165"/>
      <c r="D109" s="166" t="s">
        <v>72</v>
      </c>
      <c r="E109" s="178" t="s">
        <v>610</v>
      </c>
      <c r="F109" s="178" t="s">
        <v>611</v>
      </c>
      <c r="G109" s="165"/>
      <c r="H109" s="165"/>
      <c r="I109" s="168"/>
      <c r="J109" s="179">
        <f>BK109</f>
        <v>0</v>
      </c>
      <c r="K109" s="165"/>
      <c r="L109" s="170"/>
      <c r="M109" s="171"/>
      <c r="N109" s="172"/>
      <c r="O109" s="172"/>
      <c r="P109" s="173">
        <f>SUM(P110:P116)</f>
        <v>0</v>
      </c>
      <c r="Q109" s="172"/>
      <c r="R109" s="173">
        <f>SUM(R110:R116)</f>
        <v>0</v>
      </c>
      <c r="S109" s="172"/>
      <c r="T109" s="174">
        <f>SUM(T110:T116)</f>
        <v>0</v>
      </c>
      <c r="AR109" s="175" t="s">
        <v>163</v>
      </c>
      <c r="AT109" s="176" t="s">
        <v>72</v>
      </c>
      <c r="AU109" s="176" t="s">
        <v>81</v>
      </c>
      <c r="AY109" s="175" t="s">
        <v>131</v>
      </c>
      <c r="BK109" s="177">
        <f>SUM(BK110:BK116)</f>
        <v>0</v>
      </c>
    </row>
    <row r="110" spans="1:65" s="2" customFormat="1" ht="16.5" customHeight="1">
      <c r="A110" s="36"/>
      <c r="B110" s="37"/>
      <c r="C110" s="180" t="s">
        <v>180</v>
      </c>
      <c r="D110" s="180" t="s">
        <v>134</v>
      </c>
      <c r="E110" s="181" t="s">
        <v>612</v>
      </c>
      <c r="F110" s="182" t="s">
        <v>613</v>
      </c>
      <c r="G110" s="183" t="s">
        <v>495</v>
      </c>
      <c r="H110" s="184">
        <v>1</v>
      </c>
      <c r="I110" s="185"/>
      <c r="J110" s="186">
        <f>ROUND(I110*H110,2)</f>
        <v>0</v>
      </c>
      <c r="K110" s="182" t="s">
        <v>171</v>
      </c>
      <c r="L110" s="41"/>
      <c r="M110" s="187" t="s">
        <v>21</v>
      </c>
      <c r="N110" s="188" t="s">
        <v>45</v>
      </c>
      <c r="O110" s="66"/>
      <c r="P110" s="189">
        <f>O110*H110</f>
        <v>0</v>
      </c>
      <c r="Q110" s="189">
        <v>0</v>
      </c>
      <c r="R110" s="189">
        <f>Q110*H110</f>
        <v>0</v>
      </c>
      <c r="S110" s="189">
        <v>0</v>
      </c>
      <c r="T110" s="190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91" t="s">
        <v>574</v>
      </c>
      <c r="AT110" s="191" t="s">
        <v>134</v>
      </c>
      <c r="AU110" s="191" t="s">
        <v>89</v>
      </c>
      <c r="AY110" s="19" t="s">
        <v>131</v>
      </c>
      <c r="BE110" s="192">
        <f>IF(N110="základní",J110,0)</f>
        <v>0</v>
      </c>
      <c r="BF110" s="192">
        <f>IF(N110="snížená",J110,0)</f>
        <v>0</v>
      </c>
      <c r="BG110" s="192">
        <f>IF(N110="zákl. přenesená",J110,0)</f>
        <v>0</v>
      </c>
      <c r="BH110" s="192">
        <f>IF(N110="sníž. přenesená",J110,0)</f>
        <v>0</v>
      </c>
      <c r="BI110" s="192">
        <f>IF(N110="nulová",J110,0)</f>
        <v>0</v>
      </c>
      <c r="BJ110" s="19" t="s">
        <v>89</v>
      </c>
      <c r="BK110" s="192">
        <f>ROUND(I110*H110,2)</f>
        <v>0</v>
      </c>
      <c r="BL110" s="19" t="s">
        <v>574</v>
      </c>
      <c r="BM110" s="191" t="s">
        <v>614</v>
      </c>
    </row>
    <row r="111" spans="1:65" s="2" customFormat="1" ht="55.5" customHeight="1">
      <c r="A111" s="36"/>
      <c r="B111" s="37"/>
      <c r="C111" s="38"/>
      <c r="D111" s="200" t="s">
        <v>177</v>
      </c>
      <c r="E111" s="38"/>
      <c r="F111" s="221" t="s">
        <v>615</v>
      </c>
      <c r="G111" s="38"/>
      <c r="H111" s="38"/>
      <c r="I111" s="195"/>
      <c r="J111" s="38"/>
      <c r="K111" s="38"/>
      <c r="L111" s="41"/>
      <c r="M111" s="196"/>
      <c r="N111" s="197"/>
      <c r="O111" s="66"/>
      <c r="P111" s="66"/>
      <c r="Q111" s="66"/>
      <c r="R111" s="66"/>
      <c r="S111" s="66"/>
      <c r="T111" s="67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9" t="s">
        <v>177</v>
      </c>
      <c r="AU111" s="19" t="s">
        <v>89</v>
      </c>
    </row>
    <row r="112" spans="1:65" s="2" customFormat="1" ht="16.5" customHeight="1">
      <c r="A112" s="36"/>
      <c r="B112" s="37"/>
      <c r="C112" s="180" t="s">
        <v>161</v>
      </c>
      <c r="D112" s="180" t="s">
        <v>134</v>
      </c>
      <c r="E112" s="181" t="s">
        <v>616</v>
      </c>
      <c r="F112" s="182" t="s">
        <v>617</v>
      </c>
      <c r="G112" s="183" t="s">
        <v>495</v>
      </c>
      <c r="H112" s="184">
        <v>1</v>
      </c>
      <c r="I112" s="185"/>
      <c r="J112" s="186">
        <f>ROUND(I112*H112,2)</f>
        <v>0</v>
      </c>
      <c r="K112" s="182" t="s">
        <v>138</v>
      </c>
      <c r="L112" s="41"/>
      <c r="M112" s="187" t="s">
        <v>21</v>
      </c>
      <c r="N112" s="188" t="s">
        <v>45</v>
      </c>
      <c r="O112" s="66"/>
      <c r="P112" s="189">
        <f>O112*H112</f>
        <v>0</v>
      </c>
      <c r="Q112" s="189">
        <v>0</v>
      </c>
      <c r="R112" s="189">
        <f>Q112*H112</f>
        <v>0</v>
      </c>
      <c r="S112" s="189">
        <v>0</v>
      </c>
      <c r="T112" s="190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191" t="s">
        <v>574</v>
      </c>
      <c r="AT112" s="191" t="s">
        <v>134</v>
      </c>
      <c r="AU112" s="191" t="s">
        <v>89</v>
      </c>
      <c r="AY112" s="19" t="s">
        <v>131</v>
      </c>
      <c r="BE112" s="192">
        <f>IF(N112="základní",J112,0)</f>
        <v>0</v>
      </c>
      <c r="BF112" s="192">
        <f>IF(N112="snížená",J112,0)</f>
        <v>0</v>
      </c>
      <c r="BG112" s="192">
        <f>IF(N112="zákl. přenesená",J112,0)</f>
        <v>0</v>
      </c>
      <c r="BH112" s="192">
        <f>IF(N112="sníž. přenesená",J112,0)</f>
        <v>0</v>
      </c>
      <c r="BI112" s="192">
        <f>IF(N112="nulová",J112,0)</f>
        <v>0</v>
      </c>
      <c r="BJ112" s="19" t="s">
        <v>89</v>
      </c>
      <c r="BK112" s="192">
        <f>ROUND(I112*H112,2)</f>
        <v>0</v>
      </c>
      <c r="BL112" s="19" t="s">
        <v>574</v>
      </c>
      <c r="BM112" s="191" t="s">
        <v>618</v>
      </c>
    </row>
    <row r="113" spans="1:65" s="2" customFormat="1" ht="11.25">
      <c r="A113" s="36"/>
      <c r="B113" s="37"/>
      <c r="C113" s="38"/>
      <c r="D113" s="193" t="s">
        <v>141</v>
      </c>
      <c r="E113" s="38"/>
      <c r="F113" s="194" t="s">
        <v>619</v>
      </c>
      <c r="G113" s="38"/>
      <c r="H113" s="38"/>
      <c r="I113" s="195"/>
      <c r="J113" s="38"/>
      <c r="K113" s="38"/>
      <c r="L113" s="41"/>
      <c r="M113" s="196"/>
      <c r="N113" s="197"/>
      <c r="O113" s="66"/>
      <c r="P113" s="66"/>
      <c r="Q113" s="66"/>
      <c r="R113" s="66"/>
      <c r="S113" s="66"/>
      <c r="T113" s="67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T113" s="19" t="s">
        <v>141</v>
      </c>
      <c r="AU113" s="19" t="s">
        <v>89</v>
      </c>
    </row>
    <row r="114" spans="1:65" s="2" customFormat="1" ht="64.5" customHeight="1">
      <c r="A114" s="36"/>
      <c r="B114" s="37"/>
      <c r="C114" s="38"/>
      <c r="D114" s="200" t="s">
        <v>177</v>
      </c>
      <c r="E114" s="38"/>
      <c r="F114" s="221" t="s">
        <v>620</v>
      </c>
      <c r="G114" s="38"/>
      <c r="H114" s="38"/>
      <c r="I114" s="195"/>
      <c r="J114" s="38"/>
      <c r="K114" s="38"/>
      <c r="L114" s="41"/>
      <c r="M114" s="196"/>
      <c r="N114" s="197"/>
      <c r="O114" s="66"/>
      <c r="P114" s="66"/>
      <c r="Q114" s="66"/>
      <c r="R114" s="66"/>
      <c r="S114" s="66"/>
      <c r="T114" s="67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9" t="s">
        <v>177</v>
      </c>
      <c r="AU114" s="19" t="s">
        <v>89</v>
      </c>
    </row>
    <row r="115" spans="1:65" s="2" customFormat="1" ht="24.2" customHeight="1">
      <c r="A115" s="36"/>
      <c r="B115" s="37"/>
      <c r="C115" s="180" t="s">
        <v>193</v>
      </c>
      <c r="D115" s="180" t="s">
        <v>134</v>
      </c>
      <c r="E115" s="181" t="s">
        <v>621</v>
      </c>
      <c r="F115" s="182" t="s">
        <v>622</v>
      </c>
      <c r="G115" s="183" t="s">
        <v>495</v>
      </c>
      <c r="H115" s="184">
        <v>1</v>
      </c>
      <c r="I115" s="185"/>
      <c r="J115" s="186">
        <f>ROUND(I115*H115,2)</f>
        <v>0</v>
      </c>
      <c r="K115" s="182" t="s">
        <v>171</v>
      </c>
      <c r="L115" s="41"/>
      <c r="M115" s="187" t="s">
        <v>21</v>
      </c>
      <c r="N115" s="188" t="s">
        <v>45</v>
      </c>
      <c r="O115" s="66"/>
      <c r="P115" s="189">
        <f>O115*H115</f>
        <v>0</v>
      </c>
      <c r="Q115" s="189">
        <v>0</v>
      </c>
      <c r="R115" s="189">
        <f>Q115*H115</f>
        <v>0</v>
      </c>
      <c r="S115" s="189">
        <v>0</v>
      </c>
      <c r="T115" s="190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191" t="s">
        <v>574</v>
      </c>
      <c r="AT115" s="191" t="s">
        <v>134</v>
      </c>
      <c r="AU115" s="191" t="s">
        <v>89</v>
      </c>
      <c r="AY115" s="19" t="s">
        <v>131</v>
      </c>
      <c r="BE115" s="192">
        <f>IF(N115="základní",J115,0)</f>
        <v>0</v>
      </c>
      <c r="BF115" s="192">
        <f>IF(N115="snížená",J115,0)</f>
        <v>0</v>
      </c>
      <c r="BG115" s="192">
        <f>IF(N115="zákl. přenesená",J115,0)</f>
        <v>0</v>
      </c>
      <c r="BH115" s="192">
        <f>IF(N115="sníž. přenesená",J115,0)</f>
        <v>0</v>
      </c>
      <c r="BI115" s="192">
        <f>IF(N115="nulová",J115,0)</f>
        <v>0</v>
      </c>
      <c r="BJ115" s="19" t="s">
        <v>89</v>
      </c>
      <c r="BK115" s="192">
        <f>ROUND(I115*H115,2)</f>
        <v>0</v>
      </c>
      <c r="BL115" s="19" t="s">
        <v>574</v>
      </c>
      <c r="BM115" s="191" t="s">
        <v>623</v>
      </c>
    </row>
    <row r="116" spans="1:65" s="2" customFormat="1" ht="36.75" customHeight="1">
      <c r="A116" s="36"/>
      <c r="B116" s="37"/>
      <c r="C116" s="38"/>
      <c r="D116" s="200" t="s">
        <v>177</v>
      </c>
      <c r="E116" s="38"/>
      <c r="F116" s="221" t="s">
        <v>624</v>
      </c>
      <c r="G116" s="38"/>
      <c r="H116" s="38"/>
      <c r="I116" s="195"/>
      <c r="J116" s="38"/>
      <c r="K116" s="38"/>
      <c r="L116" s="41"/>
      <c r="M116" s="261"/>
      <c r="N116" s="262"/>
      <c r="O116" s="258"/>
      <c r="P116" s="258"/>
      <c r="Q116" s="258"/>
      <c r="R116" s="258"/>
      <c r="S116" s="258"/>
      <c r="T116" s="263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T116" s="19" t="s">
        <v>177</v>
      </c>
      <c r="AU116" s="19" t="s">
        <v>89</v>
      </c>
    </row>
    <row r="117" spans="1:65" s="2" customFormat="1" ht="6.95" customHeight="1">
      <c r="A117" s="36"/>
      <c r="B117" s="49"/>
      <c r="C117" s="50"/>
      <c r="D117" s="50"/>
      <c r="E117" s="50"/>
      <c r="F117" s="50"/>
      <c r="G117" s="50"/>
      <c r="H117" s="50"/>
      <c r="I117" s="50"/>
      <c r="J117" s="50"/>
      <c r="K117" s="50"/>
      <c r="L117" s="41"/>
      <c r="M117" s="36"/>
      <c r="O117" s="36"/>
      <c r="P117" s="36"/>
      <c r="Q117" s="36"/>
      <c r="R117" s="36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</sheetData>
  <sheetProtection algorithmName="SHA-512" hashValue="84A51TqdUJrpW0fKdrvSMazlqjdDhJFmT/VNYBLGyvcKt6T3a3vs5wDkdEtsNseUXFeMayHxJAO9DgX5PL56hg==" saltValue="0JZ9kUs3ep/nhGRYPt8xc2FKVJF5FPJbFBSS8wPfLhG5IBmBf/mOecuYLDQIWPLM6lOaCDu3edcExtaBYg2qEA==" spinCount="100000" sheet="1" objects="1" scenarios="1" formatColumns="0" formatRows="0" autoFilter="0"/>
  <autoFilter ref="C84:K116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hyperlinks>
    <hyperlink ref="F89" r:id="rId1"/>
    <hyperlink ref="F93" r:id="rId2"/>
    <hyperlink ref="F97" r:id="rId3"/>
    <hyperlink ref="F103" r:id="rId4"/>
    <hyperlink ref="F107" r:id="rId5"/>
    <hyperlink ref="F113" r:id="rId6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7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264" customWidth="1"/>
    <col min="2" max="2" width="1.6640625" style="264" customWidth="1"/>
    <col min="3" max="4" width="5" style="264" customWidth="1"/>
    <col min="5" max="5" width="11.6640625" style="264" customWidth="1"/>
    <col min="6" max="6" width="9.1640625" style="264" customWidth="1"/>
    <col min="7" max="7" width="5" style="264" customWidth="1"/>
    <col min="8" max="8" width="77.83203125" style="264" customWidth="1"/>
    <col min="9" max="10" width="20" style="264" customWidth="1"/>
    <col min="11" max="11" width="1.6640625" style="264" customWidth="1"/>
  </cols>
  <sheetData>
    <row r="1" spans="2:11" s="1" customFormat="1" ht="37.5" customHeight="1"/>
    <row r="2" spans="2:11" s="1" customFormat="1" ht="7.5" customHeight="1">
      <c r="B2" s="265"/>
      <c r="C2" s="266"/>
      <c r="D2" s="266"/>
      <c r="E2" s="266"/>
      <c r="F2" s="266"/>
      <c r="G2" s="266"/>
      <c r="H2" s="266"/>
      <c r="I2" s="266"/>
      <c r="J2" s="266"/>
      <c r="K2" s="267"/>
    </row>
    <row r="3" spans="2:11" s="17" customFormat="1" ht="45" customHeight="1">
      <c r="B3" s="268"/>
      <c r="C3" s="401" t="s">
        <v>625</v>
      </c>
      <c r="D3" s="401"/>
      <c r="E3" s="401"/>
      <c r="F3" s="401"/>
      <c r="G3" s="401"/>
      <c r="H3" s="401"/>
      <c r="I3" s="401"/>
      <c r="J3" s="401"/>
      <c r="K3" s="269"/>
    </row>
    <row r="4" spans="2:11" s="1" customFormat="1" ht="25.5" customHeight="1">
      <c r="B4" s="270"/>
      <c r="C4" s="406" t="s">
        <v>626</v>
      </c>
      <c r="D4" s="406"/>
      <c r="E4" s="406"/>
      <c r="F4" s="406"/>
      <c r="G4" s="406"/>
      <c r="H4" s="406"/>
      <c r="I4" s="406"/>
      <c r="J4" s="406"/>
      <c r="K4" s="271"/>
    </row>
    <row r="5" spans="2:11" s="1" customFormat="1" ht="5.25" customHeight="1">
      <c r="B5" s="270"/>
      <c r="C5" s="272"/>
      <c r="D5" s="272"/>
      <c r="E5" s="272"/>
      <c r="F5" s="272"/>
      <c r="G5" s="272"/>
      <c r="H5" s="272"/>
      <c r="I5" s="272"/>
      <c r="J5" s="272"/>
      <c r="K5" s="271"/>
    </row>
    <row r="6" spans="2:11" s="1" customFormat="1" ht="15" customHeight="1">
      <c r="B6" s="270"/>
      <c r="C6" s="405" t="s">
        <v>627</v>
      </c>
      <c r="D6" s="405"/>
      <c r="E6" s="405"/>
      <c r="F6" s="405"/>
      <c r="G6" s="405"/>
      <c r="H6" s="405"/>
      <c r="I6" s="405"/>
      <c r="J6" s="405"/>
      <c r="K6" s="271"/>
    </row>
    <row r="7" spans="2:11" s="1" customFormat="1" ht="15" customHeight="1">
      <c r="B7" s="274"/>
      <c r="C7" s="405" t="s">
        <v>628</v>
      </c>
      <c r="D7" s="405"/>
      <c r="E7" s="405"/>
      <c r="F7" s="405"/>
      <c r="G7" s="405"/>
      <c r="H7" s="405"/>
      <c r="I7" s="405"/>
      <c r="J7" s="405"/>
      <c r="K7" s="271"/>
    </row>
    <row r="8" spans="2:11" s="1" customFormat="1" ht="12.75" customHeight="1">
      <c r="B8" s="274"/>
      <c r="C8" s="273"/>
      <c r="D8" s="273"/>
      <c r="E8" s="273"/>
      <c r="F8" s="273"/>
      <c r="G8" s="273"/>
      <c r="H8" s="273"/>
      <c r="I8" s="273"/>
      <c r="J8" s="273"/>
      <c r="K8" s="271"/>
    </row>
    <row r="9" spans="2:11" s="1" customFormat="1" ht="15" customHeight="1">
      <c r="B9" s="274"/>
      <c r="C9" s="405" t="s">
        <v>629</v>
      </c>
      <c r="D9" s="405"/>
      <c r="E9" s="405"/>
      <c r="F9" s="405"/>
      <c r="G9" s="405"/>
      <c r="H9" s="405"/>
      <c r="I9" s="405"/>
      <c r="J9" s="405"/>
      <c r="K9" s="271"/>
    </row>
    <row r="10" spans="2:11" s="1" customFormat="1" ht="15" customHeight="1">
      <c r="B10" s="274"/>
      <c r="C10" s="273"/>
      <c r="D10" s="405" t="s">
        <v>630</v>
      </c>
      <c r="E10" s="405"/>
      <c r="F10" s="405"/>
      <c r="G10" s="405"/>
      <c r="H10" s="405"/>
      <c r="I10" s="405"/>
      <c r="J10" s="405"/>
      <c r="K10" s="271"/>
    </row>
    <row r="11" spans="2:11" s="1" customFormat="1" ht="15" customHeight="1">
      <c r="B11" s="274"/>
      <c r="C11" s="275"/>
      <c r="D11" s="405" t="s">
        <v>631</v>
      </c>
      <c r="E11" s="405"/>
      <c r="F11" s="405"/>
      <c r="G11" s="405"/>
      <c r="H11" s="405"/>
      <c r="I11" s="405"/>
      <c r="J11" s="405"/>
      <c r="K11" s="271"/>
    </row>
    <row r="12" spans="2:11" s="1" customFormat="1" ht="15" customHeight="1">
      <c r="B12" s="274"/>
      <c r="C12" s="275"/>
      <c r="D12" s="273"/>
      <c r="E12" s="273"/>
      <c r="F12" s="273"/>
      <c r="G12" s="273"/>
      <c r="H12" s="273"/>
      <c r="I12" s="273"/>
      <c r="J12" s="273"/>
      <c r="K12" s="271"/>
    </row>
    <row r="13" spans="2:11" s="1" customFormat="1" ht="15" customHeight="1">
      <c r="B13" s="274"/>
      <c r="C13" s="275"/>
      <c r="D13" s="276" t="s">
        <v>632</v>
      </c>
      <c r="E13" s="273"/>
      <c r="F13" s="273"/>
      <c r="G13" s="273"/>
      <c r="H13" s="273"/>
      <c r="I13" s="273"/>
      <c r="J13" s="273"/>
      <c r="K13" s="271"/>
    </row>
    <row r="14" spans="2:11" s="1" customFormat="1" ht="12.75" customHeight="1">
      <c r="B14" s="274"/>
      <c r="C14" s="275"/>
      <c r="D14" s="275"/>
      <c r="E14" s="275"/>
      <c r="F14" s="275"/>
      <c r="G14" s="275"/>
      <c r="H14" s="275"/>
      <c r="I14" s="275"/>
      <c r="J14" s="275"/>
      <c r="K14" s="271"/>
    </row>
    <row r="15" spans="2:11" s="1" customFormat="1" ht="15" customHeight="1">
      <c r="B15" s="274"/>
      <c r="C15" s="275"/>
      <c r="D15" s="405" t="s">
        <v>633</v>
      </c>
      <c r="E15" s="405"/>
      <c r="F15" s="405"/>
      <c r="G15" s="405"/>
      <c r="H15" s="405"/>
      <c r="I15" s="405"/>
      <c r="J15" s="405"/>
      <c r="K15" s="271"/>
    </row>
    <row r="16" spans="2:11" s="1" customFormat="1" ht="15" customHeight="1">
      <c r="B16" s="274"/>
      <c r="C16" s="275"/>
      <c r="D16" s="405" t="s">
        <v>634</v>
      </c>
      <c r="E16" s="405"/>
      <c r="F16" s="405"/>
      <c r="G16" s="405"/>
      <c r="H16" s="405"/>
      <c r="I16" s="405"/>
      <c r="J16" s="405"/>
      <c r="K16" s="271"/>
    </row>
    <row r="17" spans="2:11" s="1" customFormat="1" ht="15" customHeight="1">
      <c r="B17" s="274"/>
      <c r="C17" s="275"/>
      <c r="D17" s="405" t="s">
        <v>635</v>
      </c>
      <c r="E17" s="405"/>
      <c r="F17" s="405"/>
      <c r="G17" s="405"/>
      <c r="H17" s="405"/>
      <c r="I17" s="405"/>
      <c r="J17" s="405"/>
      <c r="K17" s="271"/>
    </row>
    <row r="18" spans="2:11" s="1" customFormat="1" ht="15" customHeight="1">
      <c r="B18" s="274"/>
      <c r="C18" s="275"/>
      <c r="D18" s="275"/>
      <c r="E18" s="277" t="s">
        <v>80</v>
      </c>
      <c r="F18" s="405" t="s">
        <v>636</v>
      </c>
      <c r="G18" s="405"/>
      <c r="H18" s="405"/>
      <c r="I18" s="405"/>
      <c r="J18" s="405"/>
      <c r="K18" s="271"/>
    </row>
    <row r="19" spans="2:11" s="1" customFormat="1" ht="15" customHeight="1">
      <c r="B19" s="274"/>
      <c r="C19" s="275"/>
      <c r="D19" s="275"/>
      <c r="E19" s="277" t="s">
        <v>637</v>
      </c>
      <c r="F19" s="405" t="s">
        <v>638</v>
      </c>
      <c r="G19" s="405"/>
      <c r="H19" s="405"/>
      <c r="I19" s="405"/>
      <c r="J19" s="405"/>
      <c r="K19" s="271"/>
    </row>
    <row r="20" spans="2:11" s="1" customFormat="1" ht="15" customHeight="1">
      <c r="B20" s="274"/>
      <c r="C20" s="275"/>
      <c r="D20" s="275"/>
      <c r="E20" s="277" t="s">
        <v>639</v>
      </c>
      <c r="F20" s="405" t="s">
        <v>640</v>
      </c>
      <c r="G20" s="405"/>
      <c r="H20" s="405"/>
      <c r="I20" s="405"/>
      <c r="J20" s="405"/>
      <c r="K20" s="271"/>
    </row>
    <row r="21" spans="2:11" s="1" customFormat="1" ht="15" customHeight="1">
      <c r="B21" s="274"/>
      <c r="C21" s="275"/>
      <c r="D21" s="275"/>
      <c r="E21" s="277" t="s">
        <v>96</v>
      </c>
      <c r="F21" s="405" t="s">
        <v>95</v>
      </c>
      <c r="G21" s="405"/>
      <c r="H21" s="405"/>
      <c r="I21" s="405"/>
      <c r="J21" s="405"/>
      <c r="K21" s="271"/>
    </row>
    <row r="22" spans="2:11" s="1" customFormat="1" ht="15" customHeight="1">
      <c r="B22" s="274"/>
      <c r="C22" s="275"/>
      <c r="D22" s="275"/>
      <c r="E22" s="277" t="s">
        <v>641</v>
      </c>
      <c r="F22" s="405" t="s">
        <v>490</v>
      </c>
      <c r="G22" s="405"/>
      <c r="H22" s="405"/>
      <c r="I22" s="405"/>
      <c r="J22" s="405"/>
      <c r="K22" s="271"/>
    </row>
    <row r="23" spans="2:11" s="1" customFormat="1" ht="15" customHeight="1">
      <c r="B23" s="274"/>
      <c r="C23" s="275"/>
      <c r="D23" s="275"/>
      <c r="E23" s="277" t="s">
        <v>88</v>
      </c>
      <c r="F23" s="405" t="s">
        <v>642</v>
      </c>
      <c r="G23" s="405"/>
      <c r="H23" s="405"/>
      <c r="I23" s="405"/>
      <c r="J23" s="405"/>
      <c r="K23" s="271"/>
    </row>
    <row r="24" spans="2:11" s="1" customFormat="1" ht="12.75" customHeight="1">
      <c r="B24" s="274"/>
      <c r="C24" s="275"/>
      <c r="D24" s="275"/>
      <c r="E24" s="275"/>
      <c r="F24" s="275"/>
      <c r="G24" s="275"/>
      <c r="H24" s="275"/>
      <c r="I24" s="275"/>
      <c r="J24" s="275"/>
      <c r="K24" s="271"/>
    </row>
    <row r="25" spans="2:11" s="1" customFormat="1" ht="15" customHeight="1">
      <c r="B25" s="274"/>
      <c r="C25" s="405" t="s">
        <v>643</v>
      </c>
      <c r="D25" s="405"/>
      <c r="E25" s="405"/>
      <c r="F25" s="405"/>
      <c r="G25" s="405"/>
      <c r="H25" s="405"/>
      <c r="I25" s="405"/>
      <c r="J25" s="405"/>
      <c r="K25" s="271"/>
    </row>
    <row r="26" spans="2:11" s="1" customFormat="1" ht="15" customHeight="1">
      <c r="B26" s="274"/>
      <c r="C26" s="405" t="s">
        <v>644</v>
      </c>
      <c r="D26" s="405"/>
      <c r="E26" s="405"/>
      <c r="F26" s="405"/>
      <c r="G26" s="405"/>
      <c r="H26" s="405"/>
      <c r="I26" s="405"/>
      <c r="J26" s="405"/>
      <c r="K26" s="271"/>
    </row>
    <row r="27" spans="2:11" s="1" customFormat="1" ht="15" customHeight="1">
      <c r="B27" s="274"/>
      <c r="C27" s="273"/>
      <c r="D27" s="405" t="s">
        <v>645</v>
      </c>
      <c r="E27" s="405"/>
      <c r="F27" s="405"/>
      <c r="G27" s="405"/>
      <c r="H27" s="405"/>
      <c r="I27" s="405"/>
      <c r="J27" s="405"/>
      <c r="K27" s="271"/>
    </row>
    <row r="28" spans="2:11" s="1" customFormat="1" ht="15" customHeight="1">
      <c r="B28" s="274"/>
      <c r="C28" s="275"/>
      <c r="D28" s="405" t="s">
        <v>646</v>
      </c>
      <c r="E28" s="405"/>
      <c r="F28" s="405"/>
      <c r="G28" s="405"/>
      <c r="H28" s="405"/>
      <c r="I28" s="405"/>
      <c r="J28" s="405"/>
      <c r="K28" s="271"/>
    </row>
    <row r="29" spans="2:11" s="1" customFormat="1" ht="12.75" customHeight="1">
      <c r="B29" s="274"/>
      <c r="C29" s="275"/>
      <c r="D29" s="275"/>
      <c r="E29" s="275"/>
      <c r="F29" s="275"/>
      <c r="G29" s="275"/>
      <c r="H29" s="275"/>
      <c r="I29" s="275"/>
      <c r="J29" s="275"/>
      <c r="K29" s="271"/>
    </row>
    <row r="30" spans="2:11" s="1" customFormat="1" ht="15" customHeight="1">
      <c r="B30" s="274"/>
      <c r="C30" s="275"/>
      <c r="D30" s="405" t="s">
        <v>647</v>
      </c>
      <c r="E30" s="405"/>
      <c r="F30" s="405"/>
      <c r="G30" s="405"/>
      <c r="H30" s="405"/>
      <c r="I30" s="405"/>
      <c r="J30" s="405"/>
      <c r="K30" s="271"/>
    </row>
    <row r="31" spans="2:11" s="1" customFormat="1" ht="15" customHeight="1">
      <c r="B31" s="274"/>
      <c r="C31" s="275"/>
      <c r="D31" s="405" t="s">
        <v>648</v>
      </c>
      <c r="E31" s="405"/>
      <c r="F31" s="405"/>
      <c r="G31" s="405"/>
      <c r="H31" s="405"/>
      <c r="I31" s="405"/>
      <c r="J31" s="405"/>
      <c r="K31" s="271"/>
    </row>
    <row r="32" spans="2:11" s="1" customFormat="1" ht="12.75" customHeight="1">
      <c r="B32" s="274"/>
      <c r="C32" s="275"/>
      <c r="D32" s="275"/>
      <c r="E32" s="275"/>
      <c r="F32" s="275"/>
      <c r="G32" s="275"/>
      <c r="H32" s="275"/>
      <c r="I32" s="275"/>
      <c r="J32" s="275"/>
      <c r="K32" s="271"/>
    </row>
    <row r="33" spans="2:11" s="1" customFormat="1" ht="15" customHeight="1">
      <c r="B33" s="274"/>
      <c r="C33" s="275"/>
      <c r="D33" s="405" t="s">
        <v>649</v>
      </c>
      <c r="E33" s="405"/>
      <c r="F33" s="405"/>
      <c r="G33" s="405"/>
      <c r="H33" s="405"/>
      <c r="I33" s="405"/>
      <c r="J33" s="405"/>
      <c r="K33" s="271"/>
    </row>
    <row r="34" spans="2:11" s="1" customFormat="1" ht="15" customHeight="1">
      <c r="B34" s="274"/>
      <c r="C34" s="275"/>
      <c r="D34" s="405" t="s">
        <v>650</v>
      </c>
      <c r="E34" s="405"/>
      <c r="F34" s="405"/>
      <c r="G34" s="405"/>
      <c r="H34" s="405"/>
      <c r="I34" s="405"/>
      <c r="J34" s="405"/>
      <c r="K34" s="271"/>
    </row>
    <row r="35" spans="2:11" s="1" customFormat="1" ht="15" customHeight="1">
      <c r="B35" s="274"/>
      <c r="C35" s="275"/>
      <c r="D35" s="405" t="s">
        <v>651</v>
      </c>
      <c r="E35" s="405"/>
      <c r="F35" s="405"/>
      <c r="G35" s="405"/>
      <c r="H35" s="405"/>
      <c r="I35" s="405"/>
      <c r="J35" s="405"/>
      <c r="K35" s="271"/>
    </row>
    <row r="36" spans="2:11" s="1" customFormat="1" ht="15" customHeight="1">
      <c r="B36" s="274"/>
      <c r="C36" s="275"/>
      <c r="D36" s="273"/>
      <c r="E36" s="276" t="s">
        <v>117</v>
      </c>
      <c r="F36" s="273"/>
      <c r="G36" s="405" t="s">
        <v>652</v>
      </c>
      <c r="H36" s="405"/>
      <c r="I36" s="405"/>
      <c r="J36" s="405"/>
      <c r="K36" s="271"/>
    </row>
    <row r="37" spans="2:11" s="1" customFormat="1" ht="30.75" customHeight="1">
      <c r="B37" s="274"/>
      <c r="C37" s="275"/>
      <c r="D37" s="273"/>
      <c r="E37" s="276" t="s">
        <v>653</v>
      </c>
      <c r="F37" s="273"/>
      <c r="G37" s="405" t="s">
        <v>654</v>
      </c>
      <c r="H37" s="405"/>
      <c r="I37" s="405"/>
      <c r="J37" s="405"/>
      <c r="K37" s="271"/>
    </row>
    <row r="38" spans="2:11" s="1" customFormat="1" ht="15" customHeight="1">
      <c r="B38" s="274"/>
      <c r="C38" s="275"/>
      <c r="D38" s="273"/>
      <c r="E38" s="276" t="s">
        <v>54</v>
      </c>
      <c r="F38" s="273"/>
      <c r="G38" s="405" t="s">
        <v>655</v>
      </c>
      <c r="H38" s="405"/>
      <c r="I38" s="405"/>
      <c r="J38" s="405"/>
      <c r="K38" s="271"/>
    </row>
    <row r="39" spans="2:11" s="1" customFormat="1" ht="15" customHeight="1">
      <c r="B39" s="274"/>
      <c r="C39" s="275"/>
      <c r="D39" s="273"/>
      <c r="E39" s="276" t="s">
        <v>55</v>
      </c>
      <c r="F39" s="273"/>
      <c r="G39" s="405" t="s">
        <v>656</v>
      </c>
      <c r="H39" s="405"/>
      <c r="I39" s="405"/>
      <c r="J39" s="405"/>
      <c r="K39" s="271"/>
    </row>
    <row r="40" spans="2:11" s="1" customFormat="1" ht="15" customHeight="1">
      <c r="B40" s="274"/>
      <c r="C40" s="275"/>
      <c r="D40" s="273"/>
      <c r="E40" s="276" t="s">
        <v>118</v>
      </c>
      <c r="F40" s="273"/>
      <c r="G40" s="405" t="s">
        <v>657</v>
      </c>
      <c r="H40" s="405"/>
      <c r="I40" s="405"/>
      <c r="J40" s="405"/>
      <c r="K40" s="271"/>
    </row>
    <row r="41" spans="2:11" s="1" customFormat="1" ht="15" customHeight="1">
      <c r="B41" s="274"/>
      <c r="C41" s="275"/>
      <c r="D41" s="273"/>
      <c r="E41" s="276" t="s">
        <v>119</v>
      </c>
      <c r="F41" s="273"/>
      <c r="G41" s="405" t="s">
        <v>658</v>
      </c>
      <c r="H41" s="405"/>
      <c r="I41" s="405"/>
      <c r="J41" s="405"/>
      <c r="K41" s="271"/>
    </row>
    <row r="42" spans="2:11" s="1" customFormat="1" ht="15" customHeight="1">
      <c r="B42" s="274"/>
      <c r="C42" s="275"/>
      <c r="D42" s="273"/>
      <c r="E42" s="276" t="s">
        <v>659</v>
      </c>
      <c r="F42" s="273"/>
      <c r="G42" s="405" t="s">
        <v>660</v>
      </c>
      <c r="H42" s="405"/>
      <c r="I42" s="405"/>
      <c r="J42" s="405"/>
      <c r="K42" s="271"/>
    </row>
    <row r="43" spans="2:11" s="1" customFormat="1" ht="15" customHeight="1">
      <c r="B43" s="274"/>
      <c r="C43" s="275"/>
      <c r="D43" s="273"/>
      <c r="E43" s="276"/>
      <c r="F43" s="273"/>
      <c r="G43" s="405" t="s">
        <v>661</v>
      </c>
      <c r="H43" s="405"/>
      <c r="I43" s="405"/>
      <c r="J43" s="405"/>
      <c r="K43" s="271"/>
    </row>
    <row r="44" spans="2:11" s="1" customFormat="1" ht="15" customHeight="1">
      <c r="B44" s="274"/>
      <c r="C44" s="275"/>
      <c r="D44" s="273"/>
      <c r="E44" s="276" t="s">
        <v>662</v>
      </c>
      <c r="F44" s="273"/>
      <c r="G44" s="405" t="s">
        <v>663</v>
      </c>
      <c r="H44" s="405"/>
      <c r="I44" s="405"/>
      <c r="J44" s="405"/>
      <c r="K44" s="271"/>
    </row>
    <row r="45" spans="2:11" s="1" customFormat="1" ht="15" customHeight="1">
      <c r="B45" s="274"/>
      <c r="C45" s="275"/>
      <c r="D45" s="273"/>
      <c r="E45" s="276" t="s">
        <v>121</v>
      </c>
      <c r="F45" s="273"/>
      <c r="G45" s="405" t="s">
        <v>664</v>
      </c>
      <c r="H45" s="405"/>
      <c r="I45" s="405"/>
      <c r="J45" s="405"/>
      <c r="K45" s="271"/>
    </row>
    <row r="46" spans="2:11" s="1" customFormat="1" ht="12.75" customHeight="1">
      <c r="B46" s="274"/>
      <c r="C46" s="275"/>
      <c r="D46" s="273"/>
      <c r="E46" s="273"/>
      <c r="F46" s="273"/>
      <c r="G46" s="273"/>
      <c r="H46" s="273"/>
      <c r="I46" s="273"/>
      <c r="J46" s="273"/>
      <c r="K46" s="271"/>
    </row>
    <row r="47" spans="2:11" s="1" customFormat="1" ht="15" customHeight="1">
      <c r="B47" s="274"/>
      <c r="C47" s="275"/>
      <c r="D47" s="405" t="s">
        <v>665</v>
      </c>
      <c r="E47" s="405"/>
      <c r="F47" s="405"/>
      <c r="G47" s="405"/>
      <c r="H47" s="405"/>
      <c r="I47" s="405"/>
      <c r="J47" s="405"/>
      <c r="K47" s="271"/>
    </row>
    <row r="48" spans="2:11" s="1" customFormat="1" ht="15" customHeight="1">
      <c r="B48" s="274"/>
      <c r="C48" s="275"/>
      <c r="D48" s="275"/>
      <c r="E48" s="405" t="s">
        <v>666</v>
      </c>
      <c r="F48" s="405"/>
      <c r="G48" s="405"/>
      <c r="H48" s="405"/>
      <c r="I48" s="405"/>
      <c r="J48" s="405"/>
      <c r="K48" s="271"/>
    </row>
    <row r="49" spans="2:11" s="1" customFormat="1" ht="15" customHeight="1">
      <c r="B49" s="274"/>
      <c r="C49" s="275"/>
      <c r="D49" s="275"/>
      <c r="E49" s="405" t="s">
        <v>667</v>
      </c>
      <c r="F49" s="405"/>
      <c r="G49" s="405"/>
      <c r="H49" s="405"/>
      <c r="I49" s="405"/>
      <c r="J49" s="405"/>
      <c r="K49" s="271"/>
    </row>
    <row r="50" spans="2:11" s="1" customFormat="1" ht="15" customHeight="1">
      <c r="B50" s="274"/>
      <c r="C50" s="275"/>
      <c r="D50" s="275"/>
      <c r="E50" s="405" t="s">
        <v>668</v>
      </c>
      <c r="F50" s="405"/>
      <c r="G50" s="405"/>
      <c r="H50" s="405"/>
      <c r="I50" s="405"/>
      <c r="J50" s="405"/>
      <c r="K50" s="271"/>
    </row>
    <row r="51" spans="2:11" s="1" customFormat="1" ht="15" customHeight="1">
      <c r="B51" s="274"/>
      <c r="C51" s="275"/>
      <c r="D51" s="405" t="s">
        <v>669</v>
      </c>
      <c r="E51" s="405"/>
      <c r="F51" s="405"/>
      <c r="G51" s="405"/>
      <c r="H51" s="405"/>
      <c r="I51" s="405"/>
      <c r="J51" s="405"/>
      <c r="K51" s="271"/>
    </row>
    <row r="52" spans="2:11" s="1" customFormat="1" ht="25.5" customHeight="1">
      <c r="B52" s="270"/>
      <c r="C52" s="406" t="s">
        <v>670</v>
      </c>
      <c r="D52" s="406"/>
      <c r="E52" s="406"/>
      <c r="F52" s="406"/>
      <c r="G52" s="406"/>
      <c r="H52" s="406"/>
      <c r="I52" s="406"/>
      <c r="J52" s="406"/>
      <c r="K52" s="271"/>
    </row>
    <row r="53" spans="2:11" s="1" customFormat="1" ht="5.25" customHeight="1">
      <c r="B53" s="270"/>
      <c r="C53" s="272"/>
      <c r="D53" s="272"/>
      <c r="E53" s="272"/>
      <c r="F53" s="272"/>
      <c r="G53" s="272"/>
      <c r="H53" s="272"/>
      <c r="I53" s="272"/>
      <c r="J53" s="272"/>
      <c r="K53" s="271"/>
    </row>
    <row r="54" spans="2:11" s="1" customFormat="1" ht="15" customHeight="1">
      <c r="B54" s="270"/>
      <c r="C54" s="405" t="s">
        <v>671</v>
      </c>
      <c r="D54" s="405"/>
      <c r="E54" s="405"/>
      <c r="F54" s="405"/>
      <c r="G54" s="405"/>
      <c r="H54" s="405"/>
      <c r="I54" s="405"/>
      <c r="J54" s="405"/>
      <c r="K54" s="271"/>
    </row>
    <row r="55" spans="2:11" s="1" customFormat="1" ht="15" customHeight="1">
      <c r="B55" s="270"/>
      <c r="C55" s="405" t="s">
        <v>672</v>
      </c>
      <c r="D55" s="405"/>
      <c r="E55" s="405"/>
      <c r="F55" s="405"/>
      <c r="G55" s="405"/>
      <c r="H55" s="405"/>
      <c r="I55" s="405"/>
      <c r="J55" s="405"/>
      <c r="K55" s="271"/>
    </row>
    <row r="56" spans="2:11" s="1" customFormat="1" ht="12.75" customHeight="1">
      <c r="B56" s="270"/>
      <c r="C56" s="273"/>
      <c r="D56" s="273"/>
      <c r="E56" s="273"/>
      <c r="F56" s="273"/>
      <c r="G56" s="273"/>
      <c r="H56" s="273"/>
      <c r="I56" s="273"/>
      <c r="J56" s="273"/>
      <c r="K56" s="271"/>
    </row>
    <row r="57" spans="2:11" s="1" customFormat="1" ht="15" customHeight="1">
      <c r="B57" s="270"/>
      <c r="C57" s="405" t="s">
        <v>673</v>
      </c>
      <c r="D57" s="405"/>
      <c r="E57" s="405"/>
      <c r="F57" s="405"/>
      <c r="G57" s="405"/>
      <c r="H57" s="405"/>
      <c r="I57" s="405"/>
      <c r="J57" s="405"/>
      <c r="K57" s="271"/>
    </row>
    <row r="58" spans="2:11" s="1" customFormat="1" ht="15" customHeight="1">
      <c r="B58" s="270"/>
      <c r="C58" s="275"/>
      <c r="D58" s="405" t="s">
        <v>674</v>
      </c>
      <c r="E58" s="405"/>
      <c r="F58" s="405"/>
      <c r="G58" s="405"/>
      <c r="H58" s="405"/>
      <c r="I58" s="405"/>
      <c r="J58" s="405"/>
      <c r="K58" s="271"/>
    </row>
    <row r="59" spans="2:11" s="1" customFormat="1" ht="15" customHeight="1">
      <c r="B59" s="270"/>
      <c r="C59" s="275"/>
      <c r="D59" s="405" t="s">
        <v>675</v>
      </c>
      <c r="E59" s="405"/>
      <c r="F59" s="405"/>
      <c r="G59" s="405"/>
      <c r="H59" s="405"/>
      <c r="I59" s="405"/>
      <c r="J59" s="405"/>
      <c r="K59" s="271"/>
    </row>
    <row r="60" spans="2:11" s="1" customFormat="1" ht="15" customHeight="1">
      <c r="B60" s="270"/>
      <c r="C60" s="275"/>
      <c r="D60" s="405" t="s">
        <v>676</v>
      </c>
      <c r="E60" s="405"/>
      <c r="F60" s="405"/>
      <c r="G60" s="405"/>
      <c r="H60" s="405"/>
      <c r="I60" s="405"/>
      <c r="J60" s="405"/>
      <c r="K60" s="271"/>
    </row>
    <row r="61" spans="2:11" s="1" customFormat="1" ht="15" customHeight="1">
      <c r="B61" s="270"/>
      <c r="C61" s="275"/>
      <c r="D61" s="405" t="s">
        <v>677</v>
      </c>
      <c r="E61" s="405"/>
      <c r="F61" s="405"/>
      <c r="G61" s="405"/>
      <c r="H61" s="405"/>
      <c r="I61" s="405"/>
      <c r="J61" s="405"/>
      <c r="K61" s="271"/>
    </row>
    <row r="62" spans="2:11" s="1" customFormat="1" ht="15" customHeight="1">
      <c r="B62" s="270"/>
      <c r="C62" s="275"/>
      <c r="D62" s="407" t="s">
        <v>678</v>
      </c>
      <c r="E62" s="407"/>
      <c r="F62" s="407"/>
      <c r="G62" s="407"/>
      <c r="H62" s="407"/>
      <c r="I62" s="407"/>
      <c r="J62" s="407"/>
      <c r="K62" s="271"/>
    </row>
    <row r="63" spans="2:11" s="1" customFormat="1" ht="15" customHeight="1">
      <c r="B63" s="270"/>
      <c r="C63" s="275"/>
      <c r="D63" s="405" t="s">
        <v>679</v>
      </c>
      <c r="E63" s="405"/>
      <c r="F63" s="405"/>
      <c r="G63" s="405"/>
      <c r="H63" s="405"/>
      <c r="I63" s="405"/>
      <c r="J63" s="405"/>
      <c r="K63" s="271"/>
    </row>
    <row r="64" spans="2:11" s="1" customFormat="1" ht="12.75" customHeight="1">
      <c r="B64" s="270"/>
      <c r="C64" s="275"/>
      <c r="D64" s="275"/>
      <c r="E64" s="278"/>
      <c r="F64" s="275"/>
      <c r="G64" s="275"/>
      <c r="H64" s="275"/>
      <c r="I64" s="275"/>
      <c r="J64" s="275"/>
      <c r="K64" s="271"/>
    </row>
    <row r="65" spans="2:11" s="1" customFormat="1" ht="15" customHeight="1">
      <c r="B65" s="270"/>
      <c r="C65" s="275"/>
      <c r="D65" s="405" t="s">
        <v>680</v>
      </c>
      <c r="E65" s="405"/>
      <c r="F65" s="405"/>
      <c r="G65" s="405"/>
      <c r="H65" s="405"/>
      <c r="I65" s="405"/>
      <c r="J65" s="405"/>
      <c r="K65" s="271"/>
    </row>
    <row r="66" spans="2:11" s="1" customFormat="1" ht="15" customHeight="1">
      <c r="B66" s="270"/>
      <c r="C66" s="275"/>
      <c r="D66" s="407" t="s">
        <v>681</v>
      </c>
      <c r="E66" s="407"/>
      <c r="F66" s="407"/>
      <c r="G66" s="407"/>
      <c r="H66" s="407"/>
      <c r="I66" s="407"/>
      <c r="J66" s="407"/>
      <c r="K66" s="271"/>
    </row>
    <row r="67" spans="2:11" s="1" customFormat="1" ht="15" customHeight="1">
      <c r="B67" s="270"/>
      <c r="C67" s="275"/>
      <c r="D67" s="405" t="s">
        <v>682</v>
      </c>
      <c r="E67" s="405"/>
      <c r="F67" s="405"/>
      <c r="G67" s="405"/>
      <c r="H67" s="405"/>
      <c r="I67" s="405"/>
      <c r="J67" s="405"/>
      <c r="K67" s="271"/>
    </row>
    <row r="68" spans="2:11" s="1" customFormat="1" ht="15" customHeight="1">
      <c r="B68" s="270"/>
      <c r="C68" s="275"/>
      <c r="D68" s="405" t="s">
        <v>683</v>
      </c>
      <c r="E68" s="405"/>
      <c r="F68" s="405"/>
      <c r="G68" s="405"/>
      <c r="H68" s="405"/>
      <c r="I68" s="405"/>
      <c r="J68" s="405"/>
      <c r="K68" s="271"/>
    </row>
    <row r="69" spans="2:11" s="1" customFormat="1" ht="15" customHeight="1">
      <c r="B69" s="270"/>
      <c r="C69" s="275"/>
      <c r="D69" s="405" t="s">
        <v>684</v>
      </c>
      <c r="E69" s="405"/>
      <c r="F69" s="405"/>
      <c r="G69" s="405"/>
      <c r="H69" s="405"/>
      <c r="I69" s="405"/>
      <c r="J69" s="405"/>
      <c r="K69" s="271"/>
    </row>
    <row r="70" spans="2:11" s="1" customFormat="1" ht="15" customHeight="1">
      <c r="B70" s="270"/>
      <c r="C70" s="275"/>
      <c r="D70" s="405" t="s">
        <v>685</v>
      </c>
      <c r="E70" s="405"/>
      <c r="F70" s="405"/>
      <c r="G70" s="405"/>
      <c r="H70" s="405"/>
      <c r="I70" s="405"/>
      <c r="J70" s="405"/>
      <c r="K70" s="271"/>
    </row>
    <row r="71" spans="2:11" s="1" customFormat="1" ht="12.75" customHeight="1">
      <c r="B71" s="279"/>
      <c r="C71" s="280"/>
      <c r="D71" s="280"/>
      <c r="E71" s="280"/>
      <c r="F71" s="280"/>
      <c r="G71" s="280"/>
      <c r="H71" s="280"/>
      <c r="I71" s="280"/>
      <c r="J71" s="280"/>
      <c r="K71" s="281"/>
    </row>
    <row r="72" spans="2:11" s="1" customFormat="1" ht="18.75" customHeight="1">
      <c r="B72" s="282"/>
      <c r="C72" s="282"/>
      <c r="D72" s="282"/>
      <c r="E72" s="282"/>
      <c r="F72" s="282"/>
      <c r="G72" s="282"/>
      <c r="H72" s="282"/>
      <c r="I72" s="282"/>
      <c r="J72" s="282"/>
      <c r="K72" s="283"/>
    </row>
    <row r="73" spans="2:11" s="1" customFormat="1" ht="18.75" customHeight="1">
      <c r="B73" s="283"/>
      <c r="C73" s="283"/>
      <c r="D73" s="283"/>
      <c r="E73" s="283"/>
      <c r="F73" s="283"/>
      <c r="G73" s="283"/>
      <c r="H73" s="283"/>
      <c r="I73" s="283"/>
      <c r="J73" s="283"/>
      <c r="K73" s="283"/>
    </row>
    <row r="74" spans="2:11" s="1" customFormat="1" ht="7.5" customHeight="1">
      <c r="B74" s="284"/>
      <c r="C74" s="285"/>
      <c r="D74" s="285"/>
      <c r="E74" s="285"/>
      <c r="F74" s="285"/>
      <c r="G74" s="285"/>
      <c r="H74" s="285"/>
      <c r="I74" s="285"/>
      <c r="J74" s="285"/>
      <c r="K74" s="286"/>
    </row>
    <row r="75" spans="2:11" s="1" customFormat="1" ht="45" customHeight="1">
      <c r="B75" s="287"/>
      <c r="C75" s="400" t="s">
        <v>686</v>
      </c>
      <c r="D75" s="400"/>
      <c r="E75" s="400"/>
      <c r="F75" s="400"/>
      <c r="G75" s="400"/>
      <c r="H75" s="400"/>
      <c r="I75" s="400"/>
      <c r="J75" s="400"/>
      <c r="K75" s="288"/>
    </row>
    <row r="76" spans="2:11" s="1" customFormat="1" ht="17.25" customHeight="1">
      <c r="B76" s="287"/>
      <c r="C76" s="289" t="s">
        <v>687</v>
      </c>
      <c r="D76" s="289"/>
      <c r="E76" s="289"/>
      <c r="F76" s="289" t="s">
        <v>688</v>
      </c>
      <c r="G76" s="290"/>
      <c r="H76" s="289" t="s">
        <v>55</v>
      </c>
      <c r="I76" s="289" t="s">
        <v>58</v>
      </c>
      <c r="J76" s="289" t="s">
        <v>689</v>
      </c>
      <c r="K76" s="288"/>
    </row>
    <row r="77" spans="2:11" s="1" customFormat="1" ht="17.25" customHeight="1">
      <c r="B77" s="287"/>
      <c r="C77" s="291" t="s">
        <v>690</v>
      </c>
      <c r="D77" s="291"/>
      <c r="E77" s="291"/>
      <c r="F77" s="292" t="s">
        <v>691</v>
      </c>
      <c r="G77" s="293"/>
      <c r="H77" s="291"/>
      <c r="I77" s="291"/>
      <c r="J77" s="291" t="s">
        <v>692</v>
      </c>
      <c r="K77" s="288"/>
    </row>
    <row r="78" spans="2:11" s="1" customFormat="1" ht="5.25" customHeight="1">
      <c r="B78" s="287"/>
      <c r="C78" s="294"/>
      <c r="D78" s="294"/>
      <c r="E78" s="294"/>
      <c r="F78" s="294"/>
      <c r="G78" s="295"/>
      <c r="H78" s="294"/>
      <c r="I78" s="294"/>
      <c r="J78" s="294"/>
      <c r="K78" s="288"/>
    </row>
    <row r="79" spans="2:11" s="1" customFormat="1" ht="15" customHeight="1">
      <c r="B79" s="287"/>
      <c r="C79" s="276" t="s">
        <v>54</v>
      </c>
      <c r="D79" s="296"/>
      <c r="E79" s="296"/>
      <c r="F79" s="297" t="s">
        <v>693</v>
      </c>
      <c r="G79" s="298"/>
      <c r="H79" s="276" t="s">
        <v>694</v>
      </c>
      <c r="I79" s="276" t="s">
        <v>695</v>
      </c>
      <c r="J79" s="276">
        <v>20</v>
      </c>
      <c r="K79" s="288"/>
    </row>
    <row r="80" spans="2:11" s="1" customFormat="1" ht="15" customHeight="1">
      <c r="B80" s="287"/>
      <c r="C80" s="276" t="s">
        <v>696</v>
      </c>
      <c r="D80" s="276"/>
      <c r="E80" s="276"/>
      <c r="F80" s="297" t="s">
        <v>693</v>
      </c>
      <c r="G80" s="298"/>
      <c r="H80" s="276" t="s">
        <v>697</v>
      </c>
      <c r="I80" s="276" t="s">
        <v>695</v>
      </c>
      <c r="J80" s="276">
        <v>120</v>
      </c>
      <c r="K80" s="288"/>
    </row>
    <row r="81" spans="2:11" s="1" customFormat="1" ht="15" customHeight="1">
      <c r="B81" s="299"/>
      <c r="C81" s="276" t="s">
        <v>698</v>
      </c>
      <c r="D81" s="276"/>
      <c r="E81" s="276"/>
      <c r="F81" s="297" t="s">
        <v>699</v>
      </c>
      <c r="G81" s="298"/>
      <c r="H81" s="276" t="s">
        <v>700</v>
      </c>
      <c r="I81" s="276" t="s">
        <v>695</v>
      </c>
      <c r="J81" s="276">
        <v>50</v>
      </c>
      <c r="K81" s="288"/>
    </row>
    <row r="82" spans="2:11" s="1" customFormat="1" ht="15" customHeight="1">
      <c r="B82" s="299"/>
      <c r="C82" s="276" t="s">
        <v>701</v>
      </c>
      <c r="D82" s="276"/>
      <c r="E82" s="276"/>
      <c r="F82" s="297" t="s">
        <v>693</v>
      </c>
      <c r="G82" s="298"/>
      <c r="H82" s="276" t="s">
        <v>702</v>
      </c>
      <c r="I82" s="276" t="s">
        <v>703</v>
      </c>
      <c r="J82" s="276"/>
      <c r="K82" s="288"/>
    </row>
    <row r="83" spans="2:11" s="1" customFormat="1" ht="15" customHeight="1">
      <c r="B83" s="299"/>
      <c r="C83" s="300" t="s">
        <v>704</v>
      </c>
      <c r="D83" s="300"/>
      <c r="E83" s="300"/>
      <c r="F83" s="301" t="s">
        <v>699</v>
      </c>
      <c r="G83" s="300"/>
      <c r="H83" s="300" t="s">
        <v>705</v>
      </c>
      <c r="I83" s="300" t="s">
        <v>695</v>
      </c>
      <c r="J83" s="300">
        <v>15</v>
      </c>
      <c r="K83" s="288"/>
    </row>
    <row r="84" spans="2:11" s="1" customFormat="1" ht="15" customHeight="1">
      <c r="B84" s="299"/>
      <c r="C84" s="300" t="s">
        <v>706</v>
      </c>
      <c r="D84" s="300"/>
      <c r="E84" s="300"/>
      <c r="F84" s="301" t="s">
        <v>699</v>
      </c>
      <c r="G84" s="300"/>
      <c r="H84" s="300" t="s">
        <v>707</v>
      </c>
      <c r="I84" s="300" t="s">
        <v>695</v>
      </c>
      <c r="J84" s="300">
        <v>15</v>
      </c>
      <c r="K84" s="288"/>
    </row>
    <row r="85" spans="2:11" s="1" customFormat="1" ht="15" customHeight="1">
      <c r="B85" s="299"/>
      <c r="C85" s="300" t="s">
        <v>708</v>
      </c>
      <c r="D85" s="300"/>
      <c r="E85" s="300"/>
      <c r="F85" s="301" t="s">
        <v>699</v>
      </c>
      <c r="G85" s="300"/>
      <c r="H85" s="300" t="s">
        <v>709</v>
      </c>
      <c r="I85" s="300" t="s">
        <v>695</v>
      </c>
      <c r="J85" s="300">
        <v>20</v>
      </c>
      <c r="K85" s="288"/>
    </row>
    <row r="86" spans="2:11" s="1" customFormat="1" ht="15" customHeight="1">
      <c r="B86" s="299"/>
      <c r="C86" s="300" t="s">
        <v>710</v>
      </c>
      <c r="D86" s="300"/>
      <c r="E86" s="300"/>
      <c r="F86" s="301" t="s">
        <v>699</v>
      </c>
      <c r="G86" s="300"/>
      <c r="H86" s="300" t="s">
        <v>711</v>
      </c>
      <c r="I86" s="300" t="s">
        <v>695</v>
      </c>
      <c r="J86" s="300">
        <v>20</v>
      </c>
      <c r="K86" s="288"/>
    </row>
    <row r="87" spans="2:11" s="1" customFormat="1" ht="15" customHeight="1">
      <c r="B87" s="299"/>
      <c r="C87" s="276" t="s">
        <v>712</v>
      </c>
      <c r="D87" s="276"/>
      <c r="E87" s="276"/>
      <c r="F87" s="297" t="s">
        <v>699</v>
      </c>
      <c r="G87" s="298"/>
      <c r="H87" s="276" t="s">
        <v>713</v>
      </c>
      <c r="I87" s="276" t="s">
        <v>695</v>
      </c>
      <c r="J87" s="276">
        <v>50</v>
      </c>
      <c r="K87" s="288"/>
    </row>
    <row r="88" spans="2:11" s="1" customFormat="1" ht="15" customHeight="1">
      <c r="B88" s="299"/>
      <c r="C88" s="276" t="s">
        <v>714</v>
      </c>
      <c r="D88" s="276"/>
      <c r="E88" s="276"/>
      <c r="F88" s="297" t="s">
        <v>699</v>
      </c>
      <c r="G88" s="298"/>
      <c r="H88" s="276" t="s">
        <v>715</v>
      </c>
      <c r="I88" s="276" t="s">
        <v>695</v>
      </c>
      <c r="J88" s="276">
        <v>20</v>
      </c>
      <c r="K88" s="288"/>
    </row>
    <row r="89" spans="2:11" s="1" customFormat="1" ht="15" customHeight="1">
      <c r="B89" s="299"/>
      <c r="C89" s="276" t="s">
        <v>716</v>
      </c>
      <c r="D89" s="276"/>
      <c r="E89" s="276"/>
      <c r="F89" s="297" t="s">
        <v>699</v>
      </c>
      <c r="G89" s="298"/>
      <c r="H89" s="276" t="s">
        <v>717</v>
      </c>
      <c r="I89" s="276" t="s">
        <v>695</v>
      </c>
      <c r="J89" s="276">
        <v>20</v>
      </c>
      <c r="K89" s="288"/>
    </row>
    <row r="90" spans="2:11" s="1" customFormat="1" ht="15" customHeight="1">
      <c r="B90" s="299"/>
      <c r="C90" s="276" t="s">
        <v>718</v>
      </c>
      <c r="D90" s="276"/>
      <c r="E90" s="276"/>
      <c r="F90" s="297" t="s">
        <v>699</v>
      </c>
      <c r="G90" s="298"/>
      <c r="H90" s="276" t="s">
        <v>719</v>
      </c>
      <c r="I90" s="276" t="s">
        <v>695</v>
      </c>
      <c r="J90" s="276">
        <v>50</v>
      </c>
      <c r="K90" s="288"/>
    </row>
    <row r="91" spans="2:11" s="1" customFormat="1" ht="15" customHeight="1">
      <c r="B91" s="299"/>
      <c r="C91" s="276" t="s">
        <v>720</v>
      </c>
      <c r="D91" s="276"/>
      <c r="E91" s="276"/>
      <c r="F91" s="297" t="s">
        <v>699</v>
      </c>
      <c r="G91" s="298"/>
      <c r="H91" s="276" t="s">
        <v>720</v>
      </c>
      <c r="I91" s="276" t="s">
        <v>695</v>
      </c>
      <c r="J91" s="276">
        <v>50</v>
      </c>
      <c r="K91" s="288"/>
    </row>
    <row r="92" spans="2:11" s="1" customFormat="1" ht="15" customHeight="1">
      <c r="B92" s="299"/>
      <c r="C92" s="276" t="s">
        <v>721</v>
      </c>
      <c r="D92" s="276"/>
      <c r="E92" s="276"/>
      <c r="F92" s="297" t="s">
        <v>699</v>
      </c>
      <c r="G92" s="298"/>
      <c r="H92" s="276" t="s">
        <v>722</v>
      </c>
      <c r="I92" s="276" t="s">
        <v>695</v>
      </c>
      <c r="J92" s="276">
        <v>255</v>
      </c>
      <c r="K92" s="288"/>
    </row>
    <row r="93" spans="2:11" s="1" customFormat="1" ht="15" customHeight="1">
      <c r="B93" s="299"/>
      <c r="C93" s="276" t="s">
        <v>723</v>
      </c>
      <c r="D93" s="276"/>
      <c r="E93" s="276"/>
      <c r="F93" s="297" t="s">
        <v>693</v>
      </c>
      <c r="G93" s="298"/>
      <c r="H93" s="276" t="s">
        <v>724</v>
      </c>
      <c r="I93" s="276" t="s">
        <v>725</v>
      </c>
      <c r="J93" s="276"/>
      <c r="K93" s="288"/>
    </row>
    <row r="94" spans="2:11" s="1" customFormat="1" ht="15" customHeight="1">
      <c r="B94" s="299"/>
      <c r="C94" s="276" t="s">
        <v>726</v>
      </c>
      <c r="D94" s="276"/>
      <c r="E94" s="276"/>
      <c r="F94" s="297" t="s">
        <v>693</v>
      </c>
      <c r="G94" s="298"/>
      <c r="H94" s="276" t="s">
        <v>727</v>
      </c>
      <c r="I94" s="276" t="s">
        <v>728</v>
      </c>
      <c r="J94" s="276"/>
      <c r="K94" s="288"/>
    </row>
    <row r="95" spans="2:11" s="1" customFormat="1" ht="15" customHeight="1">
      <c r="B95" s="299"/>
      <c r="C95" s="276" t="s">
        <v>729</v>
      </c>
      <c r="D95" s="276"/>
      <c r="E95" s="276"/>
      <c r="F95" s="297" t="s">
        <v>693</v>
      </c>
      <c r="G95" s="298"/>
      <c r="H95" s="276" t="s">
        <v>729</v>
      </c>
      <c r="I95" s="276" t="s">
        <v>728</v>
      </c>
      <c r="J95" s="276"/>
      <c r="K95" s="288"/>
    </row>
    <row r="96" spans="2:11" s="1" customFormat="1" ht="15" customHeight="1">
      <c r="B96" s="299"/>
      <c r="C96" s="276" t="s">
        <v>39</v>
      </c>
      <c r="D96" s="276"/>
      <c r="E96" s="276"/>
      <c r="F96" s="297" t="s">
        <v>693</v>
      </c>
      <c r="G96" s="298"/>
      <c r="H96" s="276" t="s">
        <v>730</v>
      </c>
      <c r="I96" s="276" t="s">
        <v>728</v>
      </c>
      <c r="J96" s="276"/>
      <c r="K96" s="288"/>
    </row>
    <row r="97" spans="2:11" s="1" customFormat="1" ht="15" customHeight="1">
      <c r="B97" s="299"/>
      <c r="C97" s="276" t="s">
        <v>49</v>
      </c>
      <c r="D97" s="276"/>
      <c r="E97" s="276"/>
      <c r="F97" s="297" t="s">
        <v>693</v>
      </c>
      <c r="G97" s="298"/>
      <c r="H97" s="276" t="s">
        <v>731</v>
      </c>
      <c r="I97" s="276" t="s">
        <v>728</v>
      </c>
      <c r="J97" s="276"/>
      <c r="K97" s="288"/>
    </row>
    <row r="98" spans="2:11" s="1" customFormat="1" ht="15" customHeight="1">
      <c r="B98" s="302"/>
      <c r="C98" s="303"/>
      <c r="D98" s="303"/>
      <c r="E98" s="303"/>
      <c r="F98" s="303"/>
      <c r="G98" s="303"/>
      <c r="H98" s="303"/>
      <c r="I98" s="303"/>
      <c r="J98" s="303"/>
      <c r="K98" s="304"/>
    </row>
    <row r="99" spans="2:11" s="1" customFormat="1" ht="18.75" customHeight="1">
      <c r="B99" s="305"/>
      <c r="C99" s="306"/>
      <c r="D99" s="306"/>
      <c r="E99" s="306"/>
      <c r="F99" s="306"/>
      <c r="G99" s="306"/>
      <c r="H99" s="306"/>
      <c r="I99" s="306"/>
      <c r="J99" s="306"/>
      <c r="K99" s="305"/>
    </row>
    <row r="100" spans="2:11" s="1" customFormat="1" ht="18.75" customHeight="1">
      <c r="B100" s="283"/>
      <c r="C100" s="283"/>
      <c r="D100" s="283"/>
      <c r="E100" s="283"/>
      <c r="F100" s="283"/>
      <c r="G100" s="283"/>
      <c r="H100" s="283"/>
      <c r="I100" s="283"/>
      <c r="J100" s="283"/>
      <c r="K100" s="283"/>
    </row>
    <row r="101" spans="2:11" s="1" customFormat="1" ht="7.5" customHeight="1">
      <c r="B101" s="284"/>
      <c r="C101" s="285"/>
      <c r="D101" s="285"/>
      <c r="E101" s="285"/>
      <c r="F101" s="285"/>
      <c r="G101" s="285"/>
      <c r="H101" s="285"/>
      <c r="I101" s="285"/>
      <c r="J101" s="285"/>
      <c r="K101" s="286"/>
    </row>
    <row r="102" spans="2:11" s="1" customFormat="1" ht="45" customHeight="1">
      <c r="B102" s="287"/>
      <c r="C102" s="400" t="s">
        <v>732</v>
      </c>
      <c r="D102" s="400"/>
      <c r="E102" s="400"/>
      <c r="F102" s="400"/>
      <c r="G102" s="400"/>
      <c r="H102" s="400"/>
      <c r="I102" s="400"/>
      <c r="J102" s="400"/>
      <c r="K102" s="288"/>
    </row>
    <row r="103" spans="2:11" s="1" customFormat="1" ht="17.25" customHeight="1">
      <c r="B103" s="287"/>
      <c r="C103" s="289" t="s">
        <v>687</v>
      </c>
      <c r="D103" s="289"/>
      <c r="E103" s="289"/>
      <c r="F103" s="289" t="s">
        <v>688</v>
      </c>
      <c r="G103" s="290"/>
      <c r="H103" s="289" t="s">
        <v>55</v>
      </c>
      <c r="I103" s="289" t="s">
        <v>58</v>
      </c>
      <c r="J103" s="289" t="s">
        <v>689</v>
      </c>
      <c r="K103" s="288"/>
    </row>
    <row r="104" spans="2:11" s="1" customFormat="1" ht="17.25" customHeight="1">
      <c r="B104" s="287"/>
      <c r="C104" s="291" t="s">
        <v>690</v>
      </c>
      <c r="D104" s="291"/>
      <c r="E104" s="291"/>
      <c r="F104" s="292" t="s">
        <v>691</v>
      </c>
      <c r="G104" s="293"/>
      <c r="H104" s="291"/>
      <c r="I104" s="291"/>
      <c r="J104" s="291" t="s">
        <v>692</v>
      </c>
      <c r="K104" s="288"/>
    </row>
    <row r="105" spans="2:11" s="1" customFormat="1" ht="5.25" customHeight="1">
      <c r="B105" s="287"/>
      <c r="C105" s="289"/>
      <c r="D105" s="289"/>
      <c r="E105" s="289"/>
      <c r="F105" s="289"/>
      <c r="G105" s="307"/>
      <c r="H105" s="289"/>
      <c r="I105" s="289"/>
      <c r="J105" s="289"/>
      <c r="K105" s="288"/>
    </row>
    <row r="106" spans="2:11" s="1" customFormat="1" ht="15" customHeight="1">
      <c r="B106" s="287"/>
      <c r="C106" s="276" t="s">
        <v>54</v>
      </c>
      <c r="D106" s="296"/>
      <c r="E106" s="296"/>
      <c r="F106" s="297" t="s">
        <v>693</v>
      </c>
      <c r="G106" s="276"/>
      <c r="H106" s="276" t="s">
        <v>733</v>
      </c>
      <c r="I106" s="276" t="s">
        <v>695</v>
      </c>
      <c r="J106" s="276">
        <v>20</v>
      </c>
      <c r="K106" s="288"/>
    </row>
    <row r="107" spans="2:11" s="1" customFormat="1" ht="15" customHeight="1">
      <c r="B107" s="287"/>
      <c r="C107" s="276" t="s">
        <v>696</v>
      </c>
      <c r="D107" s="276"/>
      <c r="E107" s="276"/>
      <c r="F107" s="297" t="s">
        <v>693</v>
      </c>
      <c r="G107" s="276"/>
      <c r="H107" s="276" t="s">
        <v>733</v>
      </c>
      <c r="I107" s="276" t="s">
        <v>695</v>
      </c>
      <c r="J107" s="276">
        <v>120</v>
      </c>
      <c r="K107" s="288"/>
    </row>
    <row r="108" spans="2:11" s="1" customFormat="1" ht="15" customHeight="1">
      <c r="B108" s="299"/>
      <c r="C108" s="276" t="s">
        <v>698</v>
      </c>
      <c r="D108" s="276"/>
      <c r="E108" s="276"/>
      <c r="F108" s="297" t="s">
        <v>699</v>
      </c>
      <c r="G108" s="276"/>
      <c r="H108" s="276" t="s">
        <v>733</v>
      </c>
      <c r="I108" s="276" t="s">
        <v>695</v>
      </c>
      <c r="J108" s="276">
        <v>50</v>
      </c>
      <c r="K108" s="288"/>
    </row>
    <row r="109" spans="2:11" s="1" customFormat="1" ht="15" customHeight="1">
      <c r="B109" s="299"/>
      <c r="C109" s="276" t="s">
        <v>701</v>
      </c>
      <c r="D109" s="276"/>
      <c r="E109" s="276"/>
      <c r="F109" s="297" t="s">
        <v>693</v>
      </c>
      <c r="G109" s="276"/>
      <c r="H109" s="276" t="s">
        <v>733</v>
      </c>
      <c r="I109" s="276" t="s">
        <v>703</v>
      </c>
      <c r="J109" s="276"/>
      <c r="K109" s="288"/>
    </row>
    <row r="110" spans="2:11" s="1" customFormat="1" ht="15" customHeight="1">
      <c r="B110" s="299"/>
      <c r="C110" s="276" t="s">
        <v>712</v>
      </c>
      <c r="D110" s="276"/>
      <c r="E110" s="276"/>
      <c r="F110" s="297" t="s">
        <v>699</v>
      </c>
      <c r="G110" s="276"/>
      <c r="H110" s="276" t="s">
        <v>733</v>
      </c>
      <c r="I110" s="276" t="s">
        <v>695</v>
      </c>
      <c r="J110" s="276">
        <v>50</v>
      </c>
      <c r="K110" s="288"/>
    </row>
    <row r="111" spans="2:11" s="1" customFormat="1" ht="15" customHeight="1">
      <c r="B111" s="299"/>
      <c r="C111" s="276" t="s">
        <v>720</v>
      </c>
      <c r="D111" s="276"/>
      <c r="E111" s="276"/>
      <c r="F111" s="297" t="s">
        <v>699</v>
      </c>
      <c r="G111" s="276"/>
      <c r="H111" s="276" t="s">
        <v>733</v>
      </c>
      <c r="I111" s="276" t="s">
        <v>695</v>
      </c>
      <c r="J111" s="276">
        <v>50</v>
      </c>
      <c r="K111" s="288"/>
    </row>
    <row r="112" spans="2:11" s="1" customFormat="1" ht="15" customHeight="1">
      <c r="B112" s="299"/>
      <c r="C112" s="276" t="s">
        <v>718</v>
      </c>
      <c r="D112" s="276"/>
      <c r="E112" s="276"/>
      <c r="F112" s="297" t="s">
        <v>699</v>
      </c>
      <c r="G112" s="276"/>
      <c r="H112" s="276" t="s">
        <v>733</v>
      </c>
      <c r="I112" s="276" t="s">
        <v>695</v>
      </c>
      <c r="J112" s="276">
        <v>50</v>
      </c>
      <c r="K112" s="288"/>
    </row>
    <row r="113" spans="2:11" s="1" customFormat="1" ht="15" customHeight="1">
      <c r="B113" s="299"/>
      <c r="C113" s="276" t="s">
        <v>54</v>
      </c>
      <c r="D113" s="276"/>
      <c r="E113" s="276"/>
      <c r="F113" s="297" t="s">
        <v>693</v>
      </c>
      <c r="G113" s="276"/>
      <c r="H113" s="276" t="s">
        <v>734</v>
      </c>
      <c r="I113" s="276" t="s">
        <v>695</v>
      </c>
      <c r="J113" s="276">
        <v>20</v>
      </c>
      <c r="K113" s="288"/>
    </row>
    <row r="114" spans="2:11" s="1" customFormat="1" ht="15" customHeight="1">
      <c r="B114" s="299"/>
      <c r="C114" s="276" t="s">
        <v>735</v>
      </c>
      <c r="D114" s="276"/>
      <c r="E114" s="276"/>
      <c r="F114" s="297" t="s">
        <v>693</v>
      </c>
      <c r="G114" s="276"/>
      <c r="H114" s="276" t="s">
        <v>736</v>
      </c>
      <c r="I114" s="276" t="s">
        <v>695</v>
      </c>
      <c r="J114" s="276">
        <v>120</v>
      </c>
      <c r="K114" s="288"/>
    </row>
    <row r="115" spans="2:11" s="1" customFormat="1" ht="15" customHeight="1">
      <c r="B115" s="299"/>
      <c r="C115" s="276" t="s">
        <v>39</v>
      </c>
      <c r="D115" s="276"/>
      <c r="E115" s="276"/>
      <c r="F115" s="297" t="s">
        <v>693</v>
      </c>
      <c r="G115" s="276"/>
      <c r="H115" s="276" t="s">
        <v>737</v>
      </c>
      <c r="I115" s="276" t="s">
        <v>728</v>
      </c>
      <c r="J115" s="276"/>
      <c r="K115" s="288"/>
    </row>
    <row r="116" spans="2:11" s="1" customFormat="1" ht="15" customHeight="1">
      <c r="B116" s="299"/>
      <c r="C116" s="276" t="s">
        <v>49</v>
      </c>
      <c r="D116" s="276"/>
      <c r="E116" s="276"/>
      <c r="F116" s="297" t="s">
        <v>693</v>
      </c>
      <c r="G116" s="276"/>
      <c r="H116" s="276" t="s">
        <v>738</v>
      </c>
      <c r="I116" s="276" t="s">
        <v>728</v>
      </c>
      <c r="J116" s="276"/>
      <c r="K116" s="288"/>
    </row>
    <row r="117" spans="2:11" s="1" customFormat="1" ht="15" customHeight="1">
      <c r="B117" s="299"/>
      <c r="C117" s="276" t="s">
        <v>58</v>
      </c>
      <c r="D117" s="276"/>
      <c r="E117" s="276"/>
      <c r="F117" s="297" t="s">
        <v>693</v>
      </c>
      <c r="G117" s="276"/>
      <c r="H117" s="276" t="s">
        <v>739</v>
      </c>
      <c r="I117" s="276" t="s">
        <v>740</v>
      </c>
      <c r="J117" s="276"/>
      <c r="K117" s="288"/>
    </row>
    <row r="118" spans="2:11" s="1" customFormat="1" ht="15" customHeight="1">
      <c r="B118" s="302"/>
      <c r="C118" s="308"/>
      <c r="D118" s="308"/>
      <c r="E118" s="308"/>
      <c r="F118" s="308"/>
      <c r="G118" s="308"/>
      <c r="H118" s="308"/>
      <c r="I118" s="308"/>
      <c r="J118" s="308"/>
      <c r="K118" s="304"/>
    </row>
    <row r="119" spans="2:11" s="1" customFormat="1" ht="18.75" customHeight="1">
      <c r="B119" s="309"/>
      <c r="C119" s="310"/>
      <c r="D119" s="310"/>
      <c r="E119" s="310"/>
      <c r="F119" s="311"/>
      <c r="G119" s="310"/>
      <c r="H119" s="310"/>
      <c r="I119" s="310"/>
      <c r="J119" s="310"/>
      <c r="K119" s="309"/>
    </row>
    <row r="120" spans="2:11" s="1" customFormat="1" ht="18.75" customHeight="1">
      <c r="B120" s="283"/>
      <c r="C120" s="283"/>
      <c r="D120" s="283"/>
      <c r="E120" s="283"/>
      <c r="F120" s="283"/>
      <c r="G120" s="283"/>
      <c r="H120" s="283"/>
      <c r="I120" s="283"/>
      <c r="J120" s="283"/>
      <c r="K120" s="283"/>
    </row>
    <row r="121" spans="2:11" s="1" customFormat="1" ht="7.5" customHeight="1">
      <c r="B121" s="312"/>
      <c r="C121" s="313"/>
      <c r="D121" s="313"/>
      <c r="E121" s="313"/>
      <c r="F121" s="313"/>
      <c r="G121" s="313"/>
      <c r="H121" s="313"/>
      <c r="I121" s="313"/>
      <c r="J121" s="313"/>
      <c r="K121" s="314"/>
    </row>
    <row r="122" spans="2:11" s="1" customFormat="1" ht="45" customHeight="1">
      <c r="B122" s="315"/>
      <c r="C122" s="401" t="s">
        <v>741</v>
      </c>
      <c r="D122" s="401"/>
      <c r="E122" s="401"/>
      <c r="F122" s="401"/>
      <c r="G122" s="401"/>
      <c r="H122" s="401"/>
      <c r="I122" s="401"/>
      <c r="J122" s="401"/>
      <c r="K122" s="316"/>
    </row>
    <row r="123" spans="2:11" s="1" customFormat="1" ht="17.25" customHeight="1">
      <c r="B123" s="317"/>
      <c r="C123" s="289" t="s">
        <v>687</v>
      </c>
      <c r="D123" s="289"/>
      <c r="E123" s="289"/>
      <c r="F123" s="289" t="s">
        <v>688</v>
      </c>
      <c r="G123" s="290"/>
      <c r="H123" s="289" t="s">
        <v>55</v>
      </c>
      <c r="I123" s="289" t="s">
        <v>58</v>
      </c>
      <c r="J123" s="289" t="s">
        <v>689</v>
      </c>
      <c r="K123" s="318"/>
    </row>
    <row r="124" spans="2:11" s="1" customFormat="1" ht="17.25" customHeight="1">
      <c r="B124" s="317"/>
      <c r="C124" s="291" t="s">
        <v>690</v>
      </c>
      <c r="D124" s="291"/>
      <c r="E124" s="291"/>
      <c r="F124" s="292" t="s">
        <v>691</v>
      </c>
      <c r="G124" s="293"/>
      <c r="H124" s="291"/>
      <c r="I124" s="291"/>
      <c r="J124" s="291" t="s">
        <v>692</v>
      </c>
      <c r="K124" s="318"/>
    </row>
    <row r="125" spans="2:11" s="1" customFormat="1" ht="5.25" customHeight="1">
      <c r="B125" s="319"/>
      <c r="C125" s="294"/>
      <c r="D125" s="294"/>
      <c r="E125" s="294"/>
      <c r="F125" s="294"/>
      <c r="G125" s="320"/>
      <c r="H125" s="294"/>
      <c r="I125" s="294"/>
      <c r="J125" s="294"/>
      <c r="K125" s="321"/>
    </row>
    <row r="126" spans="2:11" s="1" customFormat="1" ht="15" customHeight="1">
      <c r="B126" s="319"/>
      <c r="C126" s="276" t="s">
        <v>696</v>
      </c>
      <c r="D126" s="296"/>
      <c r="E126" s="296"/>
      <c r="F126" s="297" t="s">
        <v>693</v>
      </c>
      <c r="G126" s="276"/>
      <c r="H126" s="276" t="s">
        <v>733</v>
      </c>
      <c r="I126" s="276" t="s">
        <v>695</v>
      </c>
      <c r="J126" s="276">
        <v>120</v>
      </c>
      <c r="K126" s="322"/>
    </row>
    <row r="127" spans="2:11" s="1" customFormat="1" ht="15" customHeight="1">
      <c r="B127" s="319"/>
      <c r="C127" s="276" t="s">
        <v>742</v>
      </c>
      <c r="D127" s="276"/>
      <c r="E127" s="276"/>
      <c r="F127" s="297" t="s">
        <v>693</v>
      </c>
      <c r="G127" s="276"/>
      <c r="H127" s="276" t="s">
        <v>743</v>
      </c>
      <c r="I127" s="276" t="s">
        <v>695</v>
      </c>
      <c r="J127" s="276" t="s">
        <v>744</v>
      </c>
      <c r="K127" s="322"/>
    </row>
    <row r="128" spans="2:11" s="1" customFormat="1" ht="15" customHeight="1">
      <c r="B128" s="319"/>
      <c r="C128" s="276" t="s">
        <v>88</v>
      </c>
      <c r="D128" s="276"/>
      <c r="E128" s="276"/>
      <c r="F128" s="297" t="s">
        <v>693</v>
      </c>
      <c r="G128" s="276"/>
      <c r="H128" s="276" t="s">
        <v>745</v>
      </c>
      <c r="I128" s="276" t="s">
        <v>695</v>
      </c>
      <c r="J128" s="276" t="s">
        <v>744</v>
      </c>
      <c r="K128" s="322"/>
    </row>
    <row r="129" spans="2:11" s="1" customFormat="1" ht="15" customHeight="1">
      <c r="B129" s="319"/>
      <c r="C129" s="276" t="s">
        <v>704</v>
      </c>
      <c r="D129" s="276"/>
      <c r="E129" s="276"/>
      <c r="F129" s="297" t="s">
        <v>699</v>
      </c>
      <c r="G129" s="276"/>
      <c r="H129" s="276" t="s">
        <v>705</v>
      </c>
      <c r="I129" s="276" t="s">
        <v>695</v>
      </c>
      <c r="J129" s="276">
        <v>15</v>
      </c>
      <c r="K129" s="322"/>
    </row>
    <row r="130" spans="2:11" s="1" customFormat="1" ht="15" customHeight="1">
      <c r="B130" s="319"/>
      <c r="C130" s="300" t="s">
        <v>706</v>
      </c>
      <c r="D130" s="300"/>
      <c r="E130" s="300"/>
      <c r="F130" s="301" t="s">
        <v>699</v>
      </c>
      <c r="G130" s="300"/>
      <c r="H130" s="300" t="s">
        <v>707</v>
      </c>
      <c r="I130" s="300" t="s">
        <v>695</v>
      </c>
      <c r="J130" s="300">
        <v>15</v>
      </c>
      <c r="K130" s="322"/>
    </row>
    <row r="131" spans="2:11" s="1" customFormat="1" ht="15" customHeight="1">
      <c r="B131" s="319"/>
      <c r="C131" s="300" t="s">
        <v>708</v>
      </c>
      <c r="D131" s="300"/>
      <c r="E131" s="300"/>
      <c r="F131" s="301" t="s">
        <v>699</v>
      </c>
      <c r="G131" s="300"/>
      <c r="H131" s="300" t="s">
        <v>709</v>
      </c>
      <c r="I131" s="300" t="s">
        <v>695</v>
      </c>
      <c r="J131" s="300">
        <v>20</v>
      </c>
      <c r="K131" s="322"/>
    </row>
    <row r="132" spans="2:11" s="1" customFormat="1" ht="15" customHeight="1">
      <c r="B132" s="319"/>
      <c r="C132" s="300" t="s">
        <v>710</v>
      </c>
      <c r="D132" s="300"/>
      <c r="E132" s="300"/>
      <c r="F132" s="301" t="s">
        <v>699</v>
      </c>
      <c r="G132" s="300"/>
      <c r="H132" s="300" t="s">
        <v>711</v>
      </c>
      <c r="I132" s="300" t="s">
        <v>695</v>
      </c>
      <c r="J132" s="300">
        <v>20</v>
      </c>
      <c r="K132" s="322"/>
    </row>
    <row r="133" spans="2:11" s="1" customFormat="1" ht="15" customHeight="1">
      <c r="B133" s="319"/>
      <c r="C133" s="276" t="s">
        <v>698</v>
      </c>
      <c r="D133" s="276"/>
      <c r="E133" s="276"/>
      <c r="F133" s="297" t="s">
        <v>699</v>
      </c>
      <c r="G133" s="276"/>
      <c r="H133" s="276" t="s">
        <v>733</v>
      </c>
      <c r="I133" s="276" t="s">
        <v>695</v>
      </c>
      <c r="J133" s="276">
        <v>50</v>
      </c>
      <c r="K133" s="322"/>
    </row>
    <row r="134" spans="2:11" s="1" customFormat="1" ht="15" customHeight="1">
      <c r="B134" s="319"/>
      <c r="C134" s="276" t="s">
        <v>712</v>
      </c>
      <c r="D134" s="276"/>
      <c r="E134" s="276"/>
      <c r="F134" s="297" t="s">
        <v>699</v>
      </c>
      <c r="G134" s="276"/>
      <c r="H134" s="276" t="s">
        <v>733</v>
      </c>
      <c r="I134" s="276" t="s">
        <v>695</v>
      </c>
      <c r="J134" s="276">
        <v>50</v>
      </c>
      <c r="K134" s="322"/>
    </row>
    <row r="135" spans="2:11" s="1" customFormat="1" ht="15" customHeight="1">
      <c r="B135" s="319"/>
      <c r="C135" s="276" t="s">
        <v>718</v>
      </c>
      <c r="D135" s="276"/>
      <c r="E135" s="276"/>
      <c r="F135" s="297" t="s">
        <v>699</v>
      </c>
      <c r="G135" s="276"/>
      <c r="H135" s="276" t="s">
        <v>733</v>
      </c>
      <c r="I135" s="276" t="s">
        <v>695</v>
      </c>
      <c r="J135" s="276">
        <v>50</v>
      </c>
      <c r="K135" s="322"/>
    </row>
    <row r="136" spans="2:11" s="1" customFormat="1" ht="15" customHeight="1">
      <c r="B136" s="319"/>
      <c r="C136" s="276" t="s">
        <v>720</v>
      </c>
      <c r="D136" s="276"/>
      <c r="E136" s="276"/>
      <c r="F136" s="297" t="s">
        <v>699</v>
      </c>
      <c r="G136" s="276"/>
      <c r="H136" s="276" t="s">
        <v>733</v>
      </c>
      <c r="I136" s="276" t="s">
        <v>695</v>
      </c>
      <c r="J136" s="276">
        <v>50</v>
      </c>
      <c r="K136" s="322"/>
    </row>
    <row r="137" spans="2:11" s="1" customFormat="1" ht="15" customHeight="1">
      <c r="B137" s="319"/>
      <c r="C137" s="276" t="s">
        <v>721</v>
      </c>
      <c r="D137" s="276"/>
      <c r="E137" s="276"/>
      <c r="F137" s="297" t="s">
        <v>699</v>
      </c>
      <c r="G137" s="276"/>
      <c r="H137" s="276" t="s">
        <v>746</v>
      </c>
      <c r="I137" s="276" t="s">
        <v>695</v>
      </c>
      <c r="J137" s="276">
        <v>255</v>
      </c>
      <c r="K137" s="322"/>
    </row>
    <row r="138" spans="2:11" s="1" customFormat="1" ht="15" customHeight="1">
      <c r="B138" s="319"/>
      <c r="C138" s="276" t="s">
        <v>723</v>
      </c>
      <c r="D138" s="276"/>
      <c r="E138" s="276"/>
      <c r="F138" s="297" t="s">
        <v>693</v>
      </c>
      <c r="G138" s="276"/>
      <c r="H138" s="276" t="s">
        <v>747</v>
      </c>
      <c r="I138" s="276" t="s">
        <v>725</v>
      </c>
      <c r="J138" s="276"/>
      <c r="K138" s="322"/>
    </row>
    <row r="139" spans="2:11" s="1" customFormat="1" ht="15" customHeight="1">
      <c r="B139" s="319"/>
      <c r="C139" s="276" t="s">
        <v>726</v>
      </c>
      <c r="D139" s="276"/>
      <c r="E139" s="276"/>
      <c r="F139" s="297" t="s">
        <v>693</v>
      </c>
      <c r="G139" s="276"/>
      <c r="H139" s="276" t="s">
        <v>748</v>
      </c>
      <c r="I139" s="276" t="s">
        <v>728</v>
      </c>
      <c r="J139" s="276"/>
      <c r="K139" s="322"/>
    </row>
    <row r="140" spans="2:11" s="1" customFormat="1" ht="15" customHeight="1">
      <c r="B140" s="319"/>
      <c r="C140" s="276" t="s">
        <v>729</v>
      </c>
      <c r="D140" s="276"/>
      <c r="E140" s="276"/>
      <c r="F140" s="297" t="s">
        <v>693</v>
      </c>
      <c r="G140" s="276"/>
      <c r="H140" s="276" t="s">
        <v>729</v>
      </c>
      <c r="I140" s="276" t="s">
        <v>728</v>
      </c>
      <c r="J140" s="276"/>
      <c r="K140" s="322"/>
    </row>
    <row r="141" spans="2:11" s="1" customFormat="1" ht="15" customHeight="1">
      <c r="B141" s="319"/>
      <c r="C141" s="276" t="s">
        <v>39</v>
      </c>
      <c r="D141" s="276"/>
      <c r="E141" s="276"/>
      <c r="F141" s="297" t="s">
        <v>693</v>
      </c>
      <c r="G141" s="276"/>
      <c r="H141" s="276" t="s">
        <v>749</v>
      </c>
      <c r="I141" s="276" t="s">
        <v>728</v>
      </c>
      <c r="J141" s="276"/>
      <c r="K141" s="322"/>
    </row>
    <row r="142" spans="2:11" s="1" customFormat="1" ht="15" customHeight="1">
      <c r="B142" s="319"/>
      <c r="C142" s="276" t="s">
        <v>750</v>
      </c>
      <c r="D142" s="276"/>
      <c r="E142" s="276"/>
      <c r="F142" s="297" t="s">
        <v>693</v>
      </c>
      <c r="G142" s="276"/>
      <c r="H142" s="276" t="s">
        <v>751</v>
      </c>
      <c r="I142" s="276" t="s">
        <v>728</v>
      </c>
      <c r="J142" s="276"/>
      <c r="K142" s="322"/>
    </row>
    <row r="143" spans="2:11" s="1" customFormat="1" ht="15" customHeight="1">
      <c r="B143" s="323"/>
      <c r="C143" s="324"/>
      <c r="D143" s="324"/>
      <c r="E143" s="324"/>
      <c r="F143" s="324"/>
      <c r="G143" s="324"/>
      <c r="H143" s="324"/>
      <c r="I143" s="324"/>
      <c r="J143" s="324"/>
      <c r="K143" s="325"/>
    </row>
    <row r="144" spans="2:11" s="1" customFormat="1" ht="18.75" customHeight="1">
      <c r="B144" s="310"/>
      <c r="C144" s="310"/>
      <c r="D144" s="310"/>
      <c r="E144" s="310"/>
      <c r="F144" s="311"/>
      <c r="G144" s="310"/>
      <c r="H144" s="310"/>
      <c r="I144" s="310"/>
      <c r="J144" s="310"/>
      <c r="K144" s="310"/>
    </row>
    <row r="145" spans="2:11" s="1" customFormat="1" ht="18.75" customHeight="1">
      <c r="B145" s="283"/>
      <c r="C145" s="283"/>
      <c r="D145" s="283"/>
      <c r="E145" s="283"/>
      <c r="F145" s="283"/>
      <c r="G145" s="283"/>
      <c r="H145" s="283"/>
      <c r="I145" s="283"/>
      <c r="J145" s="283"/>
      <c r="K145" s="283"/>
    </row>
    <row r="146" spans="2:11" s="1" customFormat="1" ht="7.5" customHeight="1">
      <c r="B146" s="284"/>
      <c r="C146" s="285"/>
      <c r="D146" s="285"/>
      <c r="E146" s="285"/>
      <c r="F146" s="285"/>
      <c r="G146" s="285"/>
      <c r="H146" s="285"/>
      <c r="I146" s="285"/>
      <c r="J146" s="285"/>
      <c r="K146" s="286"/>
    </row>
    <row r="147" spans="2:11" s="1" customFormat="1" ht="45" customHeight="1">
      <c r="B147" s="287"/>
      <c r="C147" s="400" t="s">
        <v>752</v>
      </c>
      <c r="D147" s="400"/>
      <c r="E147" s="400"/>
      <c r="F147" s="400"/>
      <c r="G147" s="400"/>
      <c r="H147" s="400"/>
      <c r="I147" s="400"/>
      <c r="J147" s="400"/>
      <c r="K147" s="288"/>
    </row>
    <row r="148" spans="2:11" s="1" customFormat="1" ht="17.25" customHeight="1">
      <c r="B148" s="287"/>
      <c r="C148" s="289" t="s">
        <v>687</v>
      </c>
      <c r="D148" s="289"/>
      <c r="E148" s="289"/>
      <c r="F148" s="289" t="s">
        <v>688</v>
      </c>
      <c r="G148" s="290"/>
      <c r="H148" s="289" t="s">
        <v>55</v>
      </c>
      <c r="I148" s="289" t="s">
        <v>58</v>
      </c>
      <c r="J148" s="289" t="s">
        <v>689</v>
      </c>
      <c r="K148" s="288"/>
    </row>
    <row r="149" spans="2:11" s="1" customFormat="1" ht="17.25" customHeight="1">
      <c r="B149" s="287"/>
      <c r="C149" s="291" t="s">
        <v>690</v>
      </c>
      <c r="D149" s="291"/>
      <c r="E149" s="291"/>
      <c r="F149" s="292" t="s">
        <v>691</v>
      </c>
      <c r="G149" s="293"/>
      <c r="H149" s="291"/>
      <c r="I149" s="291"/>
      <c r="J149" s="291" t="s">
        <v>692</v>
      </c>
      <c r="K149" s="288"/>
    </row>
    <row r="150" spans="2:11" s="1" customFormat="1" ht="5.25" customHeight="1">
      <c r="B150" s="299"/>
      <c r="C150" s="294"/>
      <c r="D150" s="294"/>
      <c r="E150" s="294"/>
      <c r="F150" s="294"/>
      <c r="G150" s="295"/>
      <c r="H150" s="294"/>
      <c r="I150" s="294"/>
      <c r="J150" s="294"/>
      <c r="K150" s="322"/>
    </row>
    <row r="151" spans="2:11" s="1" customFormat="1" ht="15" customHeight="1">
      <c r="B151" s="299"/>
      <c r="C151" s="326" t="s">
        <v>696</v>
      </c>
      <c r="D151" s="276"/>
      <c r="E151" s="276"/>
      <c r="F151" s="327" t="s">
        <v>693</v>
      </c>
      <c r="G151" s="276"/>
      <c r="H151" s="326" t="s">
        <v>733</v>
      </c>
      <c r="I151" s="326" t="s">
        <v>695</v>
      </c>
      <c r="J151" s="326">
        <v>120</v>
      </c>
      <c r="K151" s="322"/>
    </row>
    <row r="152" spans="2:11" s="1" customFormat="1" ht="15" customHeight="1">
      <c r="B152" s="299"/>
      <c r="C152" s="326" t="s">
        <v>742</v>
      </c>
      <c r="D152" s="276"/>
      <c r="E152" s="276"/>
      <c r="F152" s="327" t="s">
        <v>693</v>
      </c>
      <c r="G152" s="276"/>
      <c r="H152" s="326" t="s">
        <v>753</v>
      </c>
      <c r="I152" s="326" t="s">
        <v>695</v>
      </c>
      <c r="J152" s="326" t="s">
        <v>744</v>
      </c>
      <c r="K152" s="322"/>
    </row>
    <row r="153" spans="2:11" s="1" customFormat="1" ht="15" customHeight="1">
      <c r="B153" s="299"/>
      <c r="C153" s="326" t="s">
        <v>88</v>
      </c>
      <c r="D153" s="276"/>
      <c r="E153" s="276"/>
      <c r="F153" s="327" t="s">
        <v>693</v>
      </c>
      <c r="G153" s="276"/>
      <c r="H153" s="326" t="s">
        <v>754</v>
      </c>
      <c r="I153" s="326" t="s">
        <v>695</v>
      </c>
      <c r="J153" s="326" t="s">
        <v>744</v>
      </c>
      <c r="K153" s="322"/>
    </row>
    <row r="154" spans="2:11" s="1" customFormat="1" ht="15" customHeight="1">
      <c r="B154" s="299"/>
      <c r="C154" s="326" t="s">
        <v>698</v>
      </c>
      <c r="D154" s="276"/>
      <c r="E154" s="276"/>
      <c r="F154" s="327" t="s">
        <v>699</v>
      </c>
      <c r="G154" s="276"/>
      <c r="H154" s="326" t="s">
        <v>733</v>
      </c>
      <c r="I154" s="326" t="s">
        <v>695</v>
      </c>
      <c r="J154" s="326">
        <v>50</v>
      </c>
      <c r="K154" s="322"/>
    </row>
    <row r="155" spans="2:11" s="1" customFormat="1" ht="15" customHeight="1">
      <c r="B155" s="299"/>
      <c r="C155" s="326" t="s">
        <v>701</v>
      </c>
      <c r="D155" s="276"/>
      <c r="E155" s="276"/>
      <c r="F155" s="327" t="s">
        <v>693</v>
      </c>
      <c r="G155" s="276"/>
      <c r="H155" s="326" t="s">
        <v>733</v>
      </c>
      <c r="I155" s="326" t="s">
        <v>703</v>
      </c>
      <c r="J155" s="326"/>
      <c r="K155" s="322"/>
    </row>
    <row r="156" spans="2:11" s="1" customFormat="1" ht="15" customHeight="1">
      <c r="B156" s="299"/>
      <c r="C156" s="326" t="s">
        <v>712</v>
      </c>
      <c r="D156" s="276"/>
      <c r="E156" s="276"/>
      <c r="F156" s="327" t="s">
        <v>699</v>
      </c>
      <c r="G156" s="276"/>
      <c r="H156" s="326" t="s">
        <v>733</v>
      </c>
      <c r="I156" s="326" t="s">
        <v>695</v>
      </c>
      <c r="J156" s="326">
        <v>50</v>
      </c>
      <c r="K156" s="322"/>
    </row>
    <row r="157" spans="2:11" s="1" customFormat="1" ht="15" customHeight="1">
      <c r="B157" s="299"/>
      <c r="C157" s="326" t="s">
        <v>720</v>
      </c>
      <c r="D157" s="276"/>
      <c r="E157" s="276"/>
      <c r="F157" s="327" t="s">
        <v>699</v>
      </c>
      <c r="G157" s="276"/>
      <c r="H157" s="326" t="s">
        <v>733</v>
      </c>
      <c r="I157" s="326" t="s">
        <v>695</v>
      </c>
      <c r="J157" s="326">
        <v>50</v>
      </c>
      <c r="K157" s="322"/>
    </row>
    <row r="158" spans="2:11" s="1" customFormat="1" ht="15" customHeight="1">
      <c r="B158" s="299"/>
      <c r="C158" s="326" t="s">
        <v>718</v>
      </c>
      <c r="D158" s="276"/>
      <c r="E158" s="276"/>
      <c r="F158" s="327" t="s">
        <v>699</v>
      </c>
      <c r="G158" s="276"/>
      <c r="H158" s="326" t="s">
        <v>733</v>
      </c>
      <c r="I158" s="326" t="s">
        <v>695</v>
      </c>
      <c r="J158" s="326">
        <v>50</v>
      </c>
      <c r="K158" s="322"/>
    </row>
    <row r="159" spans="2:11" s="1" customFormat="1" ht="15" customHeight="1">
      <c r="B159" s="299"/>
      <c r="C159" s="326" t="s">
        <v>104</v>
      </c>
      <c r="D159" s="276"/>
      <c r="E159" s="276"/>
      <c r="F159" s="327" t="s">
        <v>693</v>
      </c>
      <c r="G159" s="276"/>
      <c r="H159" s="326" t="s">
        <v>755</v>
      </c>
      <c r="I159" s="326" t="s">
        <v>695</v>
      </c>
      <c r="J159" s="326" t="s">
        <v>756</v>
      </c>
      <c r="K159" s="322"/>
    </row>
    <row r="160" spans="2:11" s="1" customFormat="1" ht="15" customHeight="1">
      <c r="B160" s="299"/>
      <c r="C160" s="326" t="s">
        <v>757</v>
      </c>
      <c r="D160" s="276"/>
      <c r="E160" s="276"/>
      <c r="F160" s="327" t="s">
        <v>693</v>
      </c>
      <c r="G160" s="276"/>
      <c r="H160" s="326" t="s">
        <v>758</v>
      </c>
      <c r="I160" s="326" t="s">
        <v>728</v>
      </c>
      <c r="J160" s="326"/>
      <c r="K160" s="322"/>
    </row>
    <row r="161" spans="2:11" s="1" customFormat="1" ht="15" customHeight="1">
      <c r="B161" s="328"/>
      <c r="C161" s="308"/>
      <c r="D161" s="308"/>
      <c r="E161" s="308"/>
      <c r="F161" s="308"/>
      <c r="G161" s="308"/>
      <c r="H161" s="308"/>
      <c r="I161" s="308"/>
      <c r="J161" s="308"/>
      <c r="K161" s="329"/>
    </row>
    <row r="162" spans="2:11" s="1" customFormat="1" ht="18.75" customHeight="1">
      <c r="B162" s="310"/>
      <c r="C162" s="320"/>
      <c r="D162" s="320"/>
      <c r="E162" s="320"/>
      <c r="F162" s="330"/>
      <c r="G162" s="320"/>
      <c r="H162" s="320"/>
      <c r="I162" s="320"/>
      <c r="J162" s="320"/>
      <c r="K162" s="310"/>
    </row>
    <row r="163" spans="2:11" s="1" customFormat="1" ht="18.75" customHeight="1">
      <c r="B163" s="283"/>
      <c r="C163" s="283"/>
      <c r="D163" s="283"/>
      <c r="E163" s="283"/>
      <c r="F163" s="283"/>
      <c r="G163" s="283"/>
      <c r="H163" s="283"/>
      <c r="I163" s="283"/>
      <c r="J163" s="283"/>
      <c r="K163" s="283"/>
    </row>
    <row r="164" spans="2:11" s="1" customFormat="1" ht="7.5" customHeight="1">
      <c r="B164" s="265"/>
      <c r="C164" s="266"/>
      <c r="D164" s="266"/>
      <c r="E164" s="266"/>
      <c r="F164" s="266"/>
      <c r="G164" s="266"/>
      <c r="H164" s="266"/>
      <c r="I164" s="266"/>
      <c r="J164" s="266"/>
      <c r="K164" s="267"/>
    </row>
    <row r="165" spans="2:11" s="1" customFormat="1" ht="45" customHeight="1">
      <c r="B165" s="268"/>
      <c r="C165" s="401" t="s">
        <v>759</v>
      </c>
      <c r="D165" s="401"/>
      <c r="E165" s="401"/>
      <c r="F165" s="401"/>
      <c r="G165" s="401"/>
      <c r="H165" s="401"/>
      <c r="I165" s="401"/>
      <c r="J165" s="401"/>
      <c r="K165" s="269"/>
    </row>
    <row r="166" spans="2:11" s="1" customFormat="1" ht="17.25" customHeight="1">
      <c r="B166" s="268"/>
      <c r="C166" s="289" t="s">
        <v>687</v>
      </c>
      <c r="D166" s="289"/>
      <c r="E166" s="289"/>
      <c r="F166" s="289" t="s">
        <v>688</v>
      </c>
      <c r="G166" s="331"/>
      <c r="H166" s="332" t="s">
        <v>55</v>
      </c>
      <c r="I166" s="332" t="s">
        <v>58</v>
      </c>
      <c r="J166" s="289" t="s">
        <v>689</v>
      </c>
      <c r="K166" s="269"/>
    </row>
    <row r="167" spans="2:11" s="1" customFormat="1" ht="17.25" customHeight="1">
      <c r="B167" s="270"/>
      <c r="C167" s="291" t="s">
        <v>690</v>
      </c>
      <c r="D167" s="291"/>
      <c r="E167" s="291"/>
      <c r="F167" s="292" t="s">
        <v>691</v>
      </c>
      <c r="G167" s="333"/>
      <c r="H167" s="334"/>
      <c r="I167" s="334"/>
      <c r="J167" s="291" t="s">
        <v>692</v>
      </c>
      <c r="K167" s="271"/>
    </row>
    <row r="168" spans="2:11" s="1" customFormat="1" ht="5.25" customHeight="1">
      <c r="B168" s="299"/>
      <c r="C168" s="294"/>
      <c r="D168" s="294"/>
      <c r="E168" s="294"/>
      <c r="F168" s="294"/>
      <c r="G168" s="295"/>
      <c r="H168" s="294"/>
      <c r="I168" s="294"/>
      <c r="J168" s="294"/>
      <c r="K168" s="322"/>
    </row>
    <row r="169" spans="2:11" s="1" customFormat="1" ht="15" customHeight="1">
      <c r="B169" s="299"/>
      <c r="C169" s="276" t="s">
        <v>696</v>
      </c>
      <c r="D169" s="276"/>
      <c r="E169" s="276"/>
      <c r="F169" s="297" t="s">
        <v>693</v>
      </c>
      <c r="G169" s="276"/>
      <c r="H169" s="276" t="s">
        <v>733</v>
      </c>
      <c r="I169" s="276" t="s">
        <v>695</v>
      </c>
      <c r="J169" s="276">
        <v>120</v>
      </c>
      <c r="K169" s="322"/>
    </row>
    <row r="170" spans="2:11" s="1" customFormat="1" ht="15" customHeight="1">
      <c r="B170" s="299"/>
      <c r="C170" s="276" t="s">
        <v>742</v>
      </c>
      <c r="D170" s="276"/>
      <c r="E170" s="276"/>
      <c r="F170" s="297" t="s">
        <v>693</v>
      </c>
      <c r="G170" s="276"/>
      <c r="H170" s="276" t="s">
        <v>743</v>
      </c>
      <c r="I170" s="276" t="s">
        <v>695</v>
      </c>
      <c r="J170" s="276" t="s">
        <v>744</v>
      </c>
      <c r="K170" s="322"/>
    </row>
    <row r="171" spans="2:11" s="1" customFormat="1" ht="15" customHeight="1">
      <c r="B171" s="299"/>
      <c r="C171" s="276" t="s">
        <v>88</v>
      </c>
      <c r="D171" s="276"/>
      <c r="E171" s="276"/>
      <c r="F171" s="297" t="s">
        <v>693</v>
      </c>
      <c r="G171" s="276"/>
      <c r="H171" s="276" t="s">
        <v>760</v>
      </c>
      <c r="I171" s="276" t="s">
        <v>695</v>
      </c>
      <c r="J171" s="276" t="s">
        <v>744</v>
      </c>
      <c r="K171" s="322"/>
    </row>
    <row r="172" spans="2:11" s="1" customFormat="1" ht="15" customHeight="1">
      <c r="B172" s="299"/>
      <c r="C172" s="276" t="s">
        <v>698</v>
      </c>
      <c r="D172" s="276"/>
      <c r="E172" s="276"/>
      <c r="F172" s="297" t="s">
        <v>699</v>
      </c>
      <c r="G172" s="276"/>
      <c r="H172" s="276" t="s">
        <v>760</v>
      </c>
      <c r="I172" s="276" t="s">
        <v>695</v>
      </c>
      <c r="J172" s="276">
        <v>50</v>
      </c>
      <c r="K172" s="322"/>
    </row>
    <row r="173" spans="2:11" s="1" customFormat="1" ht="15" customHeight="1">
      <c r="B173" s="299"/>
      <c r="C173" s="276" t="s">
        <v>701</v>
      </c>
      <c r="D173" s="276"/>
      <c r="E173" s="276"/>
      <c r="F173" s="297" t="s">
        <v>693</v>
      </c>
      <c r="G173" s="276"/>
      <c r="H173" s="276" t="s">
        <v>760</v>
      </c>
      <c r="I173" s="276" t="s">
        <v>703</v>
      </c>
      <c r="J173" s="276"/>
      <c r="K173" s="322"/>
    </row>
    <row r="174" spans="2:11" s="1" customFormat="1" ht="15" customHeight="1">
      <c r="B174" s="299"/>
      <c r="C174" s="276" t="s">
        <v>712</v>
      </c>
      <c r="D174" s="276"/>
      <c r="E174" s="276"/>
      <c r="F174" s="297" t="s">
        <v>699</v>
      </c>
      <c r="G174" s="276"/>
      <c r="H174" s="276" t="s">
        <v>760</v>
      </c>
      <c r="I174" s="276" t="s">
        <v>695</v>
      </c>
      <c r="J174" s="276">
        <v>50</v>
      </c>
      <c r="K174" s="322"/>
    </row>
    <row r="175" spans="2:11" s="1" customFormat="1" ht="15" customHeight="1">
      <c r="B175" s="299"/>
      <c r="C175" s="276" t="s">
        <v>720</v>
      </c>
      <c r="D175" s="276"/>
      <c r="E175" s="276"/>
      <c r="F175" s="297" t="s">
        <v>699</v>
      </c>
      <c r="G175" s="276"/>
      <c r="H175" s="276" t="s">
        <v>760</v>
      </c>
      <c r="I175" s="276" t="s">
        <v>695</v>
      </c>
      <c r="J175" s="276">
        <v>50</v>
      </c>
      <c r="K175" s="322"/>
    </row>
    <row r="176" spans="2:11" s="1" customFormat="1" ht="15" customHeight="1">
      <c r="B176" s="299"/>
      <c r="C176" s="276" t="s">
        <v>718</v>
      </c>
      <c r="D176" s="276"/>
      <c r="E176" s="276"/>
      <c r="F176" s="297" t="s">
        <v>699</v>
      </c>
      <c r="G176" s="276"/>
      <c r="H176" s="276" t="s">
        <v>760</v>
      </c>
      <c r="I176" s="276" t="s">
        <v>695</v>
      </c>
      <c r="J176" s="276">
        <v>50</v>
      </c>
      <c r="K176" s="322"/>
    </row>
    <row r="177" spans="2:11" s="1" customFormat="1" ht="15" customHeight="1">
      <c r="B177" s="299"/>
      <c r="C177" s="276" t="s">
        <v>117</v>
      </c>
      <c r="D177" s="276"/>
      <c r="E177" s="276"/>
      <c r="F177" s="297" t="s">
        <v>693</v>
      </c>
      <c r="G177" s="276"/>
      <c r="H177" s="276" t="s">
        <v>761</v>
      </c>
      <c r="I177" s="276" t="s">
        <v>762</v>
      </c>
      <c r="J177" s="276"/>
      <c r="K177" s="322"/>
    </row>
    <row r="178" spans="2:11" s="1" customFormat="1" ht="15" customHeight="1">
      <c r="B178" s="299"/>
      <c r="C178" s="276" t="s">
        <v>58</v>
      </c>
      <c r="D178" s="276"/>
      <c r="E178" s="276"/>
      <c r="F178" s="297" t="s">
        <v>693</v>
      </c>
      <c r="G178" s="276"/>
      <c r="H178" s="276" t="s">
        <v>763</v>
      </c>
      <c r="I178" s="276" t="s">
        <v>764</v>
      </c>
      <c r="J178" s="276">
        <v>1</v>
      </c>
      <c r="K178" s="322"/>
    </row>
    <row r="179" spans="2:11" s="1" customFormat="1" ht="15" customHeight="1">
      <c r="B179" s="299"/>
      <c r="C179" s="276" t="s">
        <v>54</v>
      </c>
      <c r="D179" s="276"/>
      <c r="E179" s="276"/>
      <c r="F179" s="297" t="s">
        <v>693</v>
      </c>
      <c r="G179" s="276"/>
      <c r="H179" s="276" t="s">
        <v>765</v>
      </c>
      <c r="I179" s="276" t="s">
        <v>695</v>
      </c>
      <c r="J179" s="276">
        <v>20</v>
      </c>
      <c r="K179" s="322"/>
    </row>
    <row r="180" spans="2:11" s="1" customFormat="1" ht="15" customHeight="1">
      <c r="B180" s="299"/>
      <c r="C180" s="276" t="s">
        <v>55</v>
      </c>
      <c r="D180" s="276"/>
      <c r="E180" s="276"/>
      <c r="F180" s="297" t="s">
        <v>693</v>
      </c>
      <c r="G180" s="276"/>
      <c r="H180" s="276" t="s">
        <v>766</v>
      </c>
      <c r="I180" s="276" t="s">
        <v>695</v>
      </c>
      <c r="J180" s="276">
        <v>255</v>
      </c>
      <c r="K180" s="322"/>
    </row>
    <row r="181" spans="2:11" s="1" customFormat="1" ht="15" customHeight="1">
      <c r="B181" s="299"/>
      <c r="C181" s="276" t="s">
        <v>118</v>
      </c>
      <c r="D181" s="276"/>
      <c r="E181" s="276"/>
      <c r="F181" s="297" t="s">
        <v>693</v>
      </c>
      <c r="G181" s="276"/>
      <c r="H181" s="276" t="s">
        <v>657</v>
      </c>
      <c r="I181" s="276" t="s">
        <v>695</v>
      </c>
      <c r="J181" s="276">
        <v>10</v>
      </c>
      <c r="K181" s="322"/>
    </row>
    <row r="182" spans="2:11" s="1" customFormat="1" ht="15" customHeight="1">
      <c r="B182" s="299"/>
      <c r="C182" s="276" t="s">
        <v>119</v>
      </c>
      <c r="D182" s="276"/>
      <c r="E182" s="276"/>
      <c r="F182" s="297" t="s">
        <v>693</v>
      </c>
      <c r="G182" s="276"/>
      <c r="H182" s="276" t="s">
        <v>767</v>
      </c>
      <c r="I182" s="276" t="s">
        <v>728</v>
      </c>
      <c r="J182" s="276"/>
      <c r="K182" s="322"/>
    </row>
    <row r="183" spans="2:11" s="1" customFormat="1" ht="15" customHeight="1">
      <c r="B183" s="299"/>
      <c r="C183" s="276" t="s">
        <v>768</v>
      </c>
      <c r="D183" s="276"/>
      <c r="E183" s="276"/>
      <c r="F183" s="297" t="s">
        <v>693</v>
      </c>
      <c r="G183" s="276"/>
      <c r="H183" s="276" t="s">
        <v>769</v>
      </c>
      <c r="I183" s="276" t="s">
        <v>728</v>
      </c>
      <c r="J183" s="276"/>
      <c r="K183" s="322"/>
    </row>
    <row r="184" spans="2:11" s="1" customFormat="1" ht="15" customHeight="1">
      <c r="B184" s="299"/>
      <c r="C184" s="276" t="s">
        <v>757</v>
      </c>
      <c r="D184" s="276"/>
      <c r="E184" s="276"/>
      <c r="F184" s="297" t="s">
        <v>693</v>
      </c>
      <c r="G184" s="276"/>
      <c r="H184" s="276" t="s">
        <v>770</v>
      </c>
      <c r="I184" s="276" t="s">
        <v>728</v>
      </c>
      <c r="J184" s="276"/>
      <c r="K184" s="322"/>
    </row>
    <row r="185" spans="2:11" s="1" customFormat="1" ht="15" customHeight="1">
      <c r="B185" s="299"/>
      <c r="C185" s="276" t="s">
        <v>121</v>
      </c>
      <c r="D185" s="276"/>
      <c r="E185" s="276"/>
      <c r="F185" s="297" t="s">
        <v>699</v>
      </c>
      <c r="G185" s="276"/>
      <c r="H185" s="276" t="s">
        <v>771</v>
      </c>
      <c r="I185" s="276" t="s">
        <v>695</v>
      </c>
      <c r="J185" s="276">
        <v>50</v>
      </c>
      <c r="K185" s="322"/>
    </row>
    <row r="186" spans="2:11" s="1" customFormat="1" ht="15" customHeight="1">
      <c r="B186" s="299"/>
      <c r="C186" s="276" t="s">
        <v>772</v>
      </c>
      <c r="D186" s="276"/>
      <c r="E186" s="276"/>
      <c r="F186" s="297" t="s">
        <v>699</v>
      </c>
      <c r="G186" s="276"/>
      <c r="H186" s="276" t="s">
        <v>773</v>
      </c>
      <c r="I186" s="276" t="s">
        <v>774</v>
      </c>
      <c r="J186" s="276"/>
      <c r="K186" s="322"/>
    </row>
    <row r="187" spans="2:11" s="1" customFormat="1" ht="15" customHeight="1">
      <c r="B187" s="299"/>
      <c r="C187" s="276" t="s">
        <v>775</v>
      </c>
      <c r="D187" s="276"/>
      <c r="E187" s="276"/>
      <c r="F187" s="297" t="s">
        <v>699</v>
      </c>
      <c r="G187" s="276"/>
      <c r="H187" s="276" t="s">
        <v>776</v>
      </c>
      <c r="I187" s="276" t="s">
        <v>774</v>
      </c>
      <c r="J187" s="276"/>
      <c r="K187" s="322"/>
    </row>
    <row r="188" spans="2:11" s="1" customFormat="1" ht="15" customHeight="1">
      <c r="B188" s="299"/>
      <c r="C188" s="276" t="s">
        <v>777</v>
      </c>
      <c r="D188" s="276"/>
      <c r="E188" s="276"/>
      <c r="F188" s="297" t="s">
        <v>699</v>
      </c>
      <c r="G188" s="276"/>
      <c r="H188" s="276" t="s">
        <v>778</v>
      </c>
      <c r="I188" s="276" t="s">
        <v>774</v>
      </c>
      <c r="J188" s="276"/>
      <c r="K188" s="322"/>
    </row>
    <row r="189" spans="2:11" s="1" customFormat="1" ht="15" customHeight="1">
      <c r="B189" s="299"/>
      <c r="C189" s="335" t="s">
        <v>779</v>
      </c>
      <c r="D189" s="276"/>
      <c r="E189" s="276"/>
      <c r="F189" s="297" t="s">
        <v>699</v>
      </c>
      <c r="G189" s="276"/>
      <c r="H189" s="276" t="s">
        <v>780</v>
      </c>
      <c r="I189" s="276" t="s">
        <v>781</v>
      </c>
      <c r="J189" s="336" t="s">
        <v>782</v>
      </c>
      <c r="K189" s="322"/>
    </row>
    <row r="190" spans="2:11" s="1" customFormat="1" ht="15" customHeight="1">
      <c r="B190" s="299"/>
      <c r="C190" s="335" t="s">
        <v>43</v>
      </c>
      <c r="D190" s="276"/>
      <c r="E190" s="276"/>
      <c r="F190" s="297" t="s">
        <v>693</v>
      </c>
      <c r="G190" s="276"/>
      <c r="H190" s="273" t="s">
        <v>783</v>
      </c>
      <c r="I190" s="276" t="s">
        <v>784</v>
      </c>
      <c r="J190" s="276"/>
      <c r="K190" s="322"/>
    </row>
    <row r="191" spans="2:11" s="1" customFormat="1" ht="15" customHeight="1">
      <c r="B191" s="299"/>
      <c r="C191" s="335" t="s">
        <v>785</v>
      </c>
      <c r="D191" s="276"/>
      <c r="E191" s="276"/>
      <c r="F191" s="297" t="s">
        <v>693</v>
      </c>
      <c r="G191" s="276"/>
      <c r="H191" s="276" t="s">
        <v>786</v>
      </c>
      <c r="I191" s="276" t="s">
        <v>728</v>
      </c>
      <c r="J191" s="276"/>
      <c r="K191" s="322"/>
    </row>
    <row r="192" spans="2:11" s="1" customFormat="1" ht="15" customHeight="1">
      <c r="B192" s="299"/>
      <c r="C192" s="335" t="s">
        <v>787</v>
      </c>
      <c r="D192" s="276"/>
      <c r="E192" s="276"/>
      <c r="F192" s="297" t="s">
        <v>693</v>
      </c>
      <c r="G192" s="276"/>
      <c r="H192" s="276" t="s">
        <v>788</v>
      </c>
      <c r="I192" s="276" t="s">
        <v>728</v>
      </c>
      <c r="J192" s="276"/>
      <c r="K192" s="322"/>
    </row>
    <row r="193" spans="2:11" s="1" customFormat="1" ht="15" customHeight="1">
      <c r="B193" s="299"/>
      <c r="C193" s="335" t="s">
        <v>789</v>
      </c>
      <c r="D193" s="276"/>
      <c r="E193" s="276"/>
      <c r="F193" s="297" t="s">
        <v>699</v>
      </c>
      <c r="G193" s="276"/>
      <c r="H193" s="276" t="s">
        <v>790</v>
      </c>
      <c r="I193" s="276" t="s">
        <v>728</v>
      </c>
      <c r="J193" s="276"/>
      <c r="K193" s="322"/>
    </row>
    <row r="194" spans="2:11" s="1" customFormat="1" ht="15" customHeight="1">
      <c r="B194" s="328"/>
      <c r="C194" s="337"/>
      <c r="D194" s="308"/>
      <c r="E194" s="308"/>
      <c r="F194" s="308"/>
      <c r="G194" s="308"/>
      <c r="H194" s="308"/>
      <c r="I194" s="308"/>
      <c r="J194" s="308"/>
      <c r="K194" s="329"/>
    </row>
    <row r="195" spans="2:11" s="1" customFormat="1" ht="18.75" customHeight="1">
      <c r="B195" s="310"/>
      <c r="C195" s="320"/>
      <c r="D195" s="320"/>
      <c r="E195" s="320"/>
      <c r="F195" s="330"/>
      <c r="G195" s="320"/>
      <c r="H195" s="320"/>
      <c r="I195" s="320"/>
      <c r="J195" s="320"/>
      <c r="K195" s="310"/>
    </row>
    <row r="196" spans="2:11" s="1" customFormat="1" ht="18.75" customHeight="1">
      <c r="B196" s="310"/>
      <c r="C196" s="320"/>
      <c r="D196" s="320"/>
      <c r="E196" s="320"/>
      <c r="F196" s="330"/>
      <c r="G196" s="320"/>
      <c r="H196" s="320"/>
      <c r="I196" s="320"/>
      <c r="J196" s="320"/>
      <c r="K196" s="310"/>
    </row>
    <row r="197" spans="2:11" s="1" customFormat="1" ht="18.75" customHeight="1">
      <c r="B197" s="283"/>
      <c r="C197" s="283"/>
      <c r="D197" s="283"/>
      <c r="E197" s="283"/>
      <c r="F197" s="283"/>
      <c r="G197" s="283"/>
      <c r="H197" s="283"/>
      <c r="I197" s="283"/>
      <c r="J197" s="283"/>
      <c r="K197" s="283"/>
    </row>
    <row r="198" spans="2:11" s="1" customFormat="1" ht="13.5">
      <c r="B198" s="265"/>
      <c r="C198" s="266"/>
      <c r="D198" s="266"/>
      <c r="E198" s="266"/>
      <c r="F198" s="266"/>
      <c r="G198" s="266"/>
      <c r="H198" s="266"/>
      <c r="I198" s="266"/>
      <c r="J198" s="266"/>
      <c r="K198" s="267"/>
    </row>
    <row r="199" spans="2:11" s="1" customFormat="1" ht="21">
      <c r="B199" s="268"/>
      <c r="C199" s="401" t="s">
        <v>791</v>
      </c>
      <c r="D199" s="401"/>
      <c r="E199" s="401"/>
      <c r="F199" s="401"/>
      <c r="G199" s="401"/>
      <c r="H199" s="401"/>
      <c r="I199" s="401"/>
      <c r="J199" s="401"/>
      <c r="K199" s="269"/>
    </row>
    <row r="200" spans="2:11" s="1" customFormat="1" ht="25.5" customHeight="1">
      <c r="B200" s="268"/>
      <c r="C200" s="338" t="s">
        <v>792</v>
      </c>
      <c r="D200" s="338"/>
      <c r="E200" s="338"/>
      <c r="F200" s="338" t="s">
        <v>793</v>
      </c>
      <c r="G200" s="339"/>
      <c r="H200" s="402" t="s">
        <v>794</v>
      </c>
      <c r="I200" s="402"/>
      <c r="J200" s="402"/>
      <c r="K200" s="269"/>
    </row>
    <row r="201" spans="2:11" s="1" customFormat="1" ht="5.25" customHeight="1">
      <c r="B201" s="299"/>
      <c r="C201" s="294"/>
      <c r="D201" s="294"/>
      <c r="E201" s="294"/>
      <c r="F201" s="294"/>
      <c r="G201" s="320"/>
      <c r="H201" s="294"/>
      <c r="I201" s="294"/>
      <c r="J201" s="294"/>
      <c r="K201" s="322"/>
    </row>
    <row r="202" spans="2:11" s="1" customFormat="1" ht="15" customHeight="1">
      <c r="B202" s="299"/>
      <c r="C202" s="276" t="s">
        <v>784</v>
      </c>
      <c r="D202" s="276"/>
      <c r="E202" s="276"/>
      <c r="F202" s="297" t="s">
        <v>44</v>
      </c>
      <c r="G202" s="276"/>
      <c r="H202" s="403" t="s">
        <v>795</v>
      </c>
      <c r="I202" s="403"/>
      <c r="J202" s="403"/>
      <c r="K202" s="322"/>
    </row>
    <row r="203" spans="2:11" s="1" customFormat="1" ht="15" customHeight="1">
      <c r="B203" s="299"/>
      <c r="C203" s="276"/>
      <c r="D203" s="276"/>
      <c r="E203" s="276"/>
      <c r="F203" s="297" t="s">
        <v>45</v>
      </c>
      <c r="G203" s="276"/>
      <c r="H203" s="403" t="s">
        <v>796</v>
      </c>
      <c r="I203" s="403"/>
      <c r="J203" s="403"/>
      <c r="K203" s="322"/>
    </row>
    <row r="204" spans="2:11" s="1" customFormat="1" ht="15" customHeight="1">
      <c r="B204" s="299"/>
      <c r="C204" s="276"/>
      <c r="D204" s="276"/>
      <c r="E204" s="276"/>
      <c r="F204" s="297" t="s">
        <v>48</v>
      </c>
      <c r="G204" s="276"/>
      <c r="H204" s="403" t="s">
        <v>797</v>
      </c>
      <c r="I204" s="403"/>
      <c r="J204" s="403"/>
      <c r="K204" s="322"/>
    </row>
    <row r="205" spans="2:11" s="1" customFormat="1" ht="15" customHeight="1">
      <c r="B205" s="299"/>
      <c r="C205" s="276"/>
      <c r="D205" s="276"/>
      <c r="E205" s="276"/>
      <c r="F205" s="297" t="s">
        <v>46</v>
      </c>
      <c r="G205" s="276"/>
      <c r="H205" s="403" t="s">
        <v>798</v>
      </c>
      <c r="I205" s="403"/>
      <c r="J205" s="403"/>
      <c r="K205" s="322"/>
    </row>
    <row r="206" spans="2:11" s="1" customFormat="1" ht="15" customHeight="1">
      <c r="B206" s="299"/>
      <c r="C206" s="276"/>
      <c r="D206" s="276"/>
      <c r="E206" s="276"/>
      <c r="F206" s="297" t="s">
        <v>47</v>
      </c>
      <c r="G206" s="276"/>
      <c r="H206" s="403" t="s">
        <v>799</v>
      </c>
      <c r="I206" s="403"/>
      <c r="J206" s="403"/>
      <c r="K206" s="322"/>
    </row>
    <row r="207" spans="2:11" s="1" customFormat="1" ht="15" customHeight="1">
      <c r="B207" s="299"/>
      <c r="C207" s="276"/>
      <c r="D207" s="276"/>
      <c r="E207" s="276"/>
      <c r="F207" s="297"/>
      <c r="G207" s="276"/>
      <c r="H207" s="276"/>
      <c r="I207" s="276"/>
      <c r="J207" s="276"/>
      <c r="K207" s="322"/>
    </row>
    <row r="208" spans="2:11" s="1" customFormat="1" ht="15" customHeight="1">
      <c r="B208" s="299"/>
      <c r="C208" s="276" t="s">
        <v>740</v>
      </c>
      <c r="D208" s="276"/>
      <c r="E208" s="276"/>
      <c r="F208" s="297" t="s">
        <v>80</v>
      </c>
      <c r="G208" s="276"/>
      <c r="H208" s="403" t="s">
        <v>800</v>
      </c>
      <c r="I208" s="403"/>
      <c r="J208" s="403"/>
      <c r="K208" s="322"/>
    </row>
    <row r="209" spans="2:11" s="1" customFormat="1" ht="15" customHeight="1">
      <c r="B209" s="299"/>
      <c r="C209" s="276"/>
      <c r="D209" s="276"/>
      <c r="E209" s="276"/>
      <c r="F209" s="297" t="s">
        <v>639</v>
      </c>
      <c r="G209" s="276"/>
      <c r="H209" s="403" t="s">
        <v>640</v>
      </c>
      <c r="I209" s="403"/>
      <c r="J209" s="403"/>
      <c r="K209" s="322"/>
    </row>
    <row r="210" spans="2:11" s="1" customFormat="1" ht="15" customHeight="1">
      <c r="B210" s="299"/>
      <c r="C210" s="276"/>
      <c r="D210" s="276"/>
      <c r="E210" s="276"/>
      <c r="F210" s="297" t="s">
        <v>637</v>
      </c>
      <c r="G210" s="276"/>
      <c r="H210" s="403" t="s">
        <v>801</v>
      </c>
      <c r="I210" s="403"/>
      <c r="J210" s="403"/>
      <c r="K210" s="322"/>
    </row>
    <row r="211" spans="2:11" s="1" customFormat="1" ht="15" customHeight="1">
      <c r="B211" s="340"/>
      <c r="C211" s="276"/>
      <c r="D211" s="276"/>
      <c r="E211" s="276"/>
      <c r="F211" s="297" t="s">
        <v>96</v>
      </c>
      <c r="G211" s="335"/>
      <c r="H211" s="404" t="s">
        <v>95</v>
      </c>
      <c r="I211" s="404"/>
      <c r="J211" s="404"/>
      <c r="K211" s="341"/>
    </row>
    <row r="212" spans="2:11" s="1" customFormat="1" ht="15" customHeight="1">
      <c r="B212" s="340"/>
      <c r="C212" s="276"/>
      <c r="D212" s="276"/>
      <c r="E212" s="276"/>
      <c r="F212" s="297" t="s">
        <v>641</v>
      </c>
      <c r="G212" s="335"/>
      <c r="H212" s="404" t="s">
        <v>611</v>
      </c>
      <c r="I212" s="404"/>
      <c r="J212" s="404"/>
      <c r="K212" s="341"/>
    </row>
    <row r="213" spans="2:11" s="1" customFormat="1" ht="15" customHeight="1">
      <c r="B213" s="340"/>
      <c r="C213" s="276"/>
      <c r="D213" s="276"/>
      <c r="E213" s="276"/>
      <c r="F213" s="297"/>
      <c r="G213" s="335"/>
      <c r="H213" s="326"/>
      <c r="I213" s="326"/>
      <c r="J213" s="326"/>
      <c r="K213" s="341"/>
    </row>
    <row r="214" spans="2:11" s="1" customFormat="1" ht="15" customHeight="1">
      <c r="B214" s="340"/>
      <c r="C214" s="276" t="s">
        <v>764</v>
      </c>
      <c r="D214" s="276"/>
      <c r="E214" s="276"/>
      <c r="F214" s="297">
        <v>1</v>
      </c>
      <c r="G214" s="335"/>
      <c r="H214" s="404" t="s">
        <v>802</v>
      </c>
      <c r="I214" s="404"/>
      <c r="J214" s="404"/>
      <c r="K214" s="341"/>
    </row>
    <row r="215" spans="2:11" s="1" customFormat="1" ht="15" customHeight="1">
      <c r="B215" s="340"/>
      <c r="C215" s="276"/>
      <c r="D215" s="276"/>
      <c r="E215" s="276"/>
      <c r="F215" s="297">
        <v>2</v>
      </c>
      <c r="G215" s="335"/>
      <c r="H215" s="404" t="s">
        <v>803</v>
      </c>
      <c r="I215" s="404"/>
      <c r="J215" s="404"/>
      <c r="K215" s="341"/>
    </row>
    <row r="216" spans="2:11" s="1" customFormat="1" ht="15" customHeight="1">
      <c r="B216" s="340"/>
      <c r="C216" s="276"/>
      <c r="D216" s="276"/>
      <c r="E216" s="276"/>
      <c r="F216" s="297">
        <v>3</v>
      </c>
      <c r="G216" s="335"/>
      <c r="H216" s="404" t="s">
        <v>804</v>
      </c>
      <c r="I216" s="404"/>
      <c r="J216" s="404"/>
      <c r="K216" s="341"/>
    </row>
    <row r="217" spans="2:11" s="1" customFormat="1" ht="15" customHeight="1">
      <c r="B217" s="340"/>
      <c r="C217" s="276"/>
      <c r="D217" s="276"/>
      <c r="E217" s="276"/>
      <c r="F217" s="297">
        <v>4</v>
      </c>
      <c r="G217" s="335"/>
      <c r="H217" s="404" t="s">
        <v>805</v>
      </c>
      <c r="I217" s="404"/>
      <c r="J217" s="404"/>
      <c r="K217" s="341"/>
    </row>
    <row r="218" spans="2:11" s="1" customFormat="1" ht="12.75" customHeight="1">
      <c r="B218" s="342"/>
      <c r="C218" s="343"/>
      <c r="D218" s="343"/>
      <c r="E218" s="343"/>
      <c r="F218" s="343"/>
      <c r="G218" s="343"/>
      <c r="H218" s="343"/>
      <c r="I218" s="343"/>
      <c r="J218" s="343"/>
      <c r="K218" s="344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11</vt:i4>
      </vt:variant>
    </vt:vector>
  </HeadingPairs>
  <TitlesOfParts>
    <vt:vector size="17" baseType="lpstr">
      <vt:lpstr>Rekapitulace stavby</vt:lpstr>
      <vt:lpstr>2023-PS-01-11 - D.1.1-Arc...</vt:lpstr>
      <vt:lpstr>2023-PS-01-14-1 - D.1.4.1...</vt:lpstr>
      <vt:lpstr>2023-PS-01-14-2 - D.1.4.2...</vt:lpstr>
      <vt:lpstr>2023-PS-01-VON - Vedlejší...</vt:lpstr>
      <vt:lpstr>Pokyny pro vyplnění</vt:lpstr>
      <vt:lpstr>'2023-PS-01-11 - D.1.1-Arc...'!Názvy_tisku</vt:lpstr>
      <vt:lpstr>'2023-PS-01-14-1 - D.1.4.1...'!Názvy_tisku</vt:lpstr>
      <vt:lpstr>'2023-PS-01-14-2 - D.1.4.2...'!Názvy_tisku</vt:lpstr>
      <vt:lpstr>'2023-PS-01-VON - Vedlejší...'!Názvy_tisku</vt:lpstr>
      <vt:lpstr>'Rekapitulace stavby'!Názvy_tisku</vt:lpstr>
      <vt:lpstr>'2023-PS-01-11 - D.1.1-Arc...'!Oblast_tisku</vt:lpstr>
      <vt:lpstr>'2023-PS-01-14-1 - D.1.4.1...'!Oblast_tisku</vt:lpstr>
      <vt:lpstr>'2023-PS-01-14-2 - D.1.4.2...'!Oblast_tisku</vt:lpstr>
      <vt:lpstr>'2023-PS-01-VON - Vedlejší...'!Oblast_tisku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HEJMALOVA\Alena Hejmalova</dc:creator>
  <cp:lastModifiedBy>Alena Hejmalova</cp:lastModifiedBy>
  <dcterms:created xsi:type="dcterms:W3CDTF">2023-09-01T07:36:59Z</dcterms:created>
  <dcterms:modified xsi:type="dcterms:W3CDTF">2023-09-01T07:44:49Z</dcterms:modified>
</cp:coreProperties>
</file>